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דוברות משותפת\אתר המשרד\נתוני השאלות בספריות\"/>
    </mc:Choice>
  </mc:AlternateContent>
  <bookViews>
    <workbookView xWindow="0" yWindow="0" windowWidth="23040" windowHeight="9135" tabRatio="577"/>
  </bookViews>
  <sheets>
    <sheet name="תנאי-סף" sheetId="1" r:id="rId1"/>
    <sheet name="איכות" sheetId="8" r:id="rId2"/>
    <sheet name="המלצות" sheetId="13" r:id="rId3"/>
    <sheet name="תכנית עבודה" sheetId="11" r:id="rId4"/>
    <sheet name="אתר" sheetId="14" r:id="rId5"/>
    <sheet name="מחיר" sheetId="6" r:id="rId6"/>
    <sheet name="סיכום" sheetId="12" r:id="rId7"/>
  </sheets>
  <definedNames>
    <definedName name="_Ref173487267" localSheetId="0">'תנאי-סף'!#REF!</definedName>
    <definedName name="_Ref179538436" localSheetId="0">'תנאי-סף'!#REF!</definedName>
    <definedName name="_Ref263083897" localSheetId="0">'תנאי-סף'!$B$9</definedName>
    <definedName name="_Ref274737718" localSheetId="0">'תנאי-סף'!$B$10</definedName>
    <definedName name="_Ref274737979" localSheetId="0">'תנאי-סף'!#REF!</definedName>
    <definedName name="_Ref295727242" localSheetId="0">'תנאי-סף'!$B$11</definedName>
    <definedName name="_Ref296892065" localSheetId="0">'תנאי-סף'!$B$12</definedName>
    <definedName name="_Ref297537484" localSheetId="0">'תנאי-סף'!#REF!</definedName>
    <definedName name="_Ref297537502" localSheetId="0">'תנאי-סף'!#REF!</definedName>
    <definedName name="_Ref299015948" localSheetId="0">'תנאי-סף'!#REF!</definedName>
    <definedName name="_Ref299441922" localSheetId="0">'תנאי-סף'!#REF!</definedName>
    <definedName name="_Ref299445146" localSheetId="0">'תנאי-סף'!#REF!</definedName>
    <definedName name="_Ref299615356" localSheetId="0">'תנאי-סף'!#REF!</definedName>
    <definedName name="_Ref299617500" localSheetId="0">'תנאי-סף'!#REF!</definedName>
    <definedName name="_Ref304923103" localSheetId="0">'תנאי-סף'!$B$10</definedName>
    <definedName name="_Ref304980088" localSheetId="0">'תנאי-סף'!#REF!</definedName>
    <definedName name="_Ref306772740" localSheetId="0">'תנאי-סף'!#REF!</definedName>
    <definedName name="_Ref316295880" localSheetId="0">'תנאי-סף'!$B$29</definedName>
    <definedName name="_Ref316372399" localSheetId="0">'תנאי-סף'!#REF!</definedName>
    <definedName name="_Ref329872137" localSheetId="0">'תנאי-סף'!#REF!</definedName>
    <definedName name="_Ref373241086" localSheetId="0">'תנאי-סף'!#REF!</definedName>
    <definedName name="_Ref374524676" localSheetId="0">'תנאי-סף'!$B$9</definedName>
    <definedName name="_Ref375743705" localSheetId="0">'תנאי-סף'!#REF!</definedName>
    <definedName name="_Ref414963483" localSheetId="0">'תנאי-סף'!#REF!</definedName>
    <definedName name="_Ref416103278" localSheetId="0">'תנאי-סף'!#REF!</definedName>
    <definedName name="_Ref420855264" localSheetId="0">'תנאי-סף'!#REF!</definedName>
    <definedName name="_Ref421107478" localSheetId="0">'תנאי-סף'!#REF!</definedName>
    <definedName name="_Ref523216539" localSheetId="0">'תנאי-סף'!#REF!</definedName>
    <definedName name="_Ref524009118" localSheetId="0">'תנאי-סף'!#REF!</definedName>
    <definedName name="_xlnm.Print_Area" localSheetId="1">איכות!$A$1:$I$26</definedName>
    <definedName name="_xlnm.Print_Area" localSheetId="4">אתר!$A$1:$H$6</definedName>
    <definedName name="_xlnm.Print_Area" localSheetId="2">המלצות!$A$1:$T$9</definedName>
    <definedName name="_xlnm.Print_Area" localSheetId="5">מחיר!$A$1:$D$9</definedName>
    <definedName name="_xlnm.Print_Area" localSheetId="6">סיכום!$A$1:$E$7</definedName>
    <definedName name="_xlnm.Print_Area" localSheetId="3">'תכנית עבודה'!$A$1:$H$7</definedName>
    <definedName name="_xlnm.Print_Area" localSheetId="0">'תנאי-סף'!$A$1:$F$48</definedName>
  </definedNames>
  <calcPr calcId="191029"/>
</workbook>
</file>

<file path=xl/calcChain.xml><?xml version="1.0" encoding="utf-8"?>
<calcChain xmlns="http://schemas.openxmlformats.org/spreadsheetml/2006/main">
  <c r="D7" i="12" l="1"/>
  <c r="E7" i="12"/>
  <c r="C7" i="12"/>
  <c r="D4" i="12"/>
  <c r="E4" i="12"/>
  <c r="C4" i="12"/>
  <c r="D3" i="12"/>
  <c r="E3" i="12"/>
  <c r="C3" i="12"/>
  <c r="C9" i="6"/>
  <c r="D9" i="6"/>
  <c r="B9" i="6"/>
  <c r="C8" i="6"/>
  <c r="D8" i="6"/>
  <c r="B8" i="6"/>
  <c r="H26" i="8"/>
  <c r="F26" i="8"/>
  <c r="D26" i="8"/>
  <c r="I25" i="8"/>
  <c r="G25" i="8"/>
  <c r="E25" i="8"/>
  <c r="G6" i="14"/>
  <c r="E6" i="14"/>
  <c r="C6" i="14"/>
  <c r="I24" i="8"/>
  <c r="G24" i="8"/>
  <c r="E24" i="8"/>
  <c r="G7" i="11"/>
  <c r="E7" i="11"/>
  <c r="C7" i="11"/>
  <c r="B6" i="14"/>
  <c r="I23" i="8"/>
  <c r="I22" i="8"/>
  <c r="I21" i="8" s="1"/>
  <c r="G22" i="8"/>
  <c r="G23" i="8"/>
  <c r="E23" i="8"/>
  <c r="E22" i="8"/>
  <c r="E21" i="8" s="1"/>
  <c r="I20" i="8"/>
  <c r="I19" i="8"/>
  <c r="I18" i="8"/>
  <c r="I17" i="8"/>
  <c r="I16" i="8" s="1"/>
  <c r="G20" i="8"/>
  <c r="G19" i="8"/>
  <c r="G18" i="8"/>
  <c r="G17" i="8"/>
  <c r="G16" i="8" s="1"/>
  <c r="E20" i="8"/>
  <c r="E19" i="8"/>
  <c r="E18" i="8"/>
  <c r="E17" i="8"/>
  <c r="E16" i="8" s="1"/>
  <c r="I15" i="8"/>
  <c r="G15" i="8"/>
  <c r="E15" i="8"/>
  <c r="I13" i="8"/>
  <c r="G13" i="8"/>
  <c r="E13" i="8"/>
  <c r="O9" i="13"/>
  <c r="I9" i="13"/>
  <c r="C9" i="13"/>
  <c r="I12" i="8"/>
  <c r="G12" i="8"/>
  <c r="E12" i="8"/>
  <c r="I11" i="8"/>
  <c r="G11" i="8"/>
  <c r="E11" i="8"/>
  <c r="I10" i="8"/>
  <c r="G10" i="8"/>
  <c r="E10" i="8"/>
  <c r="I9" i="8"/>
  <c r="G9" i="8"/>
  <c r="E9" i="8"/>
  <c r="I8" i="8"/>
  <c r="G8" i="8"/>
  <c r="E8" i="8"/>
  <c r="I7" i="8"/>
  <c r="G7" i="8"/>
  <c r="E7" i="8"/>
  <c r="E6" i="8" s="1"/>
  <c r="I5" i="8"/>
  <c r="G5" i="8"/>
  <c r="E5" i="8"/>
  <c r="C26" i="8"/>
  <c r="E24" i="1" a="1"/>
  <c r="E24" i="1" s="1"/>
  <c r="F24" i="1" a="1"/>
  <c r="F24" i="1" s="1"/>
  <c r="D24" i="1" a="1"/>
  <c r="D24" i="1" s="1"/>
  <c r="E13" i="1" a="1"/>
  <c r="E13" i="1" s="1"/>
  <c r="F13" i="1" a="1"/>
  <c r="F13" i="1" s="1"/>
  <c r="D13" i="1" a="1"/>
  <c r="D13" i="1" s="1"/>
  <c r="G6" i="8" l="1"/>
  <c r="G4" i="8" s="1"/>
  <c r="I6" i="8"/>
  <c r="I4" i="8" s="1"/>
  <c r="G21" i="8"/>
  <c r="E14" i="8"/>
  <c r="E4" i="8"/>
  <c r="B9" i="13"/>
  <c r="E8" i="1" a="1"/>
  <c r="E8" i="1" s="1"/>
  <c r="F8" i="1" a="1"/>
  <c r="F8" i="1" s="1"/>
  <c r="D8" i="1" a="1"/>
  <c r="D8" i="1" s="1"/>
  <c r="I14" i="8" l="1"/>
  <c r="G14" i="8"/>
  <c r="B2" i="6" l="1"/>
  <c r="H1" i="8"/>
  <c r="F1" i="8"/>
  <c r="D1" i="8"/>
  <c r="B7" i="11"/>
  <c r="C1" i="12"/>
  <c r="D1" i="12"/>
  <c r="E1" i="12"/>
  <c r="C1" i="6"/>
  <c r="D1" i="6"/>
  <c r="B1" i="6"/>
  <c r="C1" i="13" l="1"/>
  <c r="C1" i="14"/>
  <c r="I1" i="13"/>
  <c r="E1" i="14"/>
  <c r="O1" i="13"/>
  <c r="G1" i="14"/>
  <c r="H2" i="8"/>
  <c r="G2" i="14" s="1"/>
  <c r="G1" i="11"/>
  <c r="D2" i="8"/>
  <c r="C2" i="14" s="1"/>
  <c r="C1" i="11"/>
  <c r="F2" i="8"/>
  <c r="E2" i="14" s="1"/>
  <c r="E1" i="11"/>
  <c r="F7" i="1"/>
  <c r="F48" i="1" s="1"/>
  <c r="E7" i="1"/>
  <c r="E48" i="1" s="1"/>
  <c r="D7" i="1"/>
  <c r="D48" i="1" s="1"/>
  <c r="C2" i="6"/>
  <c r="D2" i="6"/>
  <c r="D2" i="12"/>
  <c r="E2" i="12"/>
  <c r="C2" i="12"/>
  <c r="A5" i="12"/>
  <c r="E2" i="11" l="1"/>
  <c r="I2" i="13"/>
  <c r="C2" i="11"/>
  <c r="C2" i="13"/>
  <c r="G2" i="11"/>
  <c r="O2" i="13"/>
  <c r="C5" i="12" l="1"/>
  <c r="D5" i="12"/>
  <c r="E5" i="12"/>
  <c r="C6" i="12" l="1"/>
  <c r="E6" i="12"/>
  <c r="D6" i="12"/>
</calcChain>
</file>

<file path=xl/sharedStrings.xml><?xml version="1.0" encoding="utf-8"?>
<sst xmlns="http://schemas.openxmlformats.org/spreadsheetml/2006/main" count="237" uniqueCount="165">
  <si>
    <t>מס' סעיף</t>
  </si>
  <si>
    <t>תיאור התנאי</t>
  </si>
  <si>
    <t>מסמכים נדרשים</t>
  </si>
  <si>
    <t>משקל</t>
  </si>
  <si>
    <t>משקל בציון האיכות</t>
  </si>
  <si>
    <t>ציון כולל לפרמטר</t>
  </si>
  <si>
    <t>ציון מחיר מנורמל</t>
  </si>
  <si>
    <t>ציון איכות</t>
  </si>
  <si>
    <t>ציון מחיר</t>
  </si>
  <si>
    <t>סה"כ ציון</t>
  </si>
  <si>
    <t>שקלול ציונים סופיים</t>
  </si>
  <si>
    <t>רכיב</t>
  </si>
  <si>
    <t>נימוק/ציון גלם</t>
  </si>
  <si>
    <t>טלפון:</t>
  </si>
  <si>
    <t>נימוק / ציון גלם</t>
  </si>
  <si>
    <t>תנאי סף מקצועיים</t>
  </si>
  <si>
    <t>תנאי סף מנהליים</t>
  </si>
  <si>
    <t>מס' סעיף:</t>
  </si>
  <si>
    <t>קריטריון:</t>
  </si>
  <si>
    <t>מס"ד:</t>
  </si>
  <si>
    <t>שם המציע:</t>
  </si>
  <si>
    <t>ח.פ.</t>
  </si>
  <si>
    <t>נימוק</t>
  </si>
  <si>
    <t xml:space="preserve">סה"כ ציון איכות </t>
  </si>
  <si>
    <t>איש קשר לצורך המכרז:</t>
  </si>
  <si>
    <t>הצעות למכרז תוגשנה בשפה העברית. כמו כן כל הנספחים, מכתבי המלצה, אישורים, תעודות וכל פרט הנדרש במכרז יוצגו אך ורק בשפה העברית.</t>
  </si>
  <si>
    <t>ניקוד איכות</t>
  </si>
  <si>
    <t>כתובת דוא"ל:</t>
  </si>
  <si>
    <t>6</t>
  </si>
  <si>
    <t>תנאי סף</t>
  </si>
  <si>
    <t>6.1</t>
  </si>
  <si>
    <t>6.2</t>
  </si>
  <si>
    <t>7.2</t>
  </si>
  <si>
    <t>הצעה שלמה?</t>
  </si>
  <si>
    <t>דירוג מציעים</t>
  </si>
  <si>
    <t>סה"כ</t>
  </si>
  <si>
    <t>עסק בשליטת אישה?</t>
  </si>
  <si>
    <r>
      <t xml:space="preserve">ציון
</t>
    </r>
    <r>
      <rPr>
        <sz val="9"/>
        <color theme="1"/>
        <rFont val="Arial"/>
        <family val="2"/>
        <scheme val="minor"/>
      </rPr>
      <t>יש להזין מספר בין 0 ל-10
ניתן להזין שבר עשרוני</t>
    </r>
  </si>
  <si>
    <t>5</t>
  </si>
  <si>
    <t>5.1</t>
  </si>
  <si>
    <t>5.1.1</t>
  </si>
  <si>
    <t>5.1.2</t>
  </si>
  <si>
    <t>5.1.3</t>
  </si>
  <si>
    <t>5.1.4</t>
  </si>
  <si>
    <t>5.2</t>
  </si>
  <si>
    <t>5.2.1</t>
  </si>
  <si>
    <t>5.2.2</t>
  </si>
  <si>
    <t>6.3</t>
  </si>
  <si>
    <t>6.4</t>
  </si>
  <si>
    <t>6.5</t>
  </si>
  <si>
    <t>6.6</t>
  </si>
  <si>
    <t>6.7</t>
  </si>
  <si>
    <t>6.8</t>
  </si>
  <si>
    <t>6.9</t>
  </si>
  <si>
    <t>6.10</t>
  </si>
  <si>
    <t>6.11</t>
  </si>
  <si>
    <t>6.12</t>
  </si>
  <si>
    <t>6.13</t>
  </si>
  <si>
    <t>6.14</t>
  </si>
  <si>
    <t>6.15</t>
  </si>
  <si>
    <t>6.16</t>
  </si>
  <si>
    <t>9.6.1</t>
  </si>
  <si>
    <t>9.6.2</t>
  </si>
  <si>
    <t>9.6.3</t>
  </si>
  <si>
    <t>המלצות</t>
  </si>
  <si>
    <t>ראה לשונית המלצות</t>
  </si>
  <si>
    <t>ממליץ 1:
שם ממליץ: ________</t>
  </si>
  <si>
    <t>ממליץ 2:
שם ממליץ: ________</t>
  </si>
  <si>
    <t>ממליץ 3:
שם ממליץ: ________</t>
  </si>
  <si>
    <t>הערות/נימוק</t>
  </si>
  <si>
    <r>
      <rPr>
        <b/>
        <sz val="11"/>
        <color theme="1"/>
        <rFont val="Arial"/>
        <family val="2"/>
        <scheme val="minor"/>
      </rPr>
      <t>ציון</t>
    </r>
    <r>
      <rPr>
        <sz val="11"/>
        <color theme="1"/>
        <rFont val="Arial"/>
        <family val="2"/>
        <charset val="177"/>
        <scheme val="minor"/>
      </rPr>
      <t xml:space="preserve">
יש להזין מספר בין 0 ל-10
ניתן להזין שבר עשרוני</t>
    </r>
  </si>
  <si>
    <r>
      <rPr>
        <b/>
        <sz val="11"/>
        <color theme="1"/>
        <rFont val="Arial"/>
        <family val="2"/>
        <scheme val="minor"/>
      </rPr>
      <t xml:space="preserve">ציון
</t>
    </r>
    <r>
      <rPr>
        <sz val="11"/>
        <color theme="1"/>
        <rFont val="Arial"/>
        <family val="2"/>
        <charset val="177"/>
        <scheme val="minor"/>
      </rPr>
      <t>יש להזין מספר בין 0 ל-10
ניתן להזין שבר עשרוני</t>
    </r>
  </si>
  <si>
    <t>5.2.3</t>
  </si>
  <si>
    <t>למציע</t>
  </si>
  <si>
    <t>ספרן מוסמך 1</t>
  </si>
  <si>
    <t>ספרן מוסמך 2
(מגזר ערבי)</t>
  </si>
  <si>
    <t>בעל ניסיון של שנתיים לפחות במהלך חמש השנים האחרונות בפרויקטים שכללו איסוף, איחוד, טיוב ושליפת נתונים, בהיקף של פרויקט אחד בשנה לכל הפחות.
לעניין סעיף זה "פרוייקט" – פרוייקט שכלל מאגר נתונים הכולל לפחות 500,000 שורות נתונים.</t>
  </si>
  <si>
    <t>בעל ניסיון של שנתיים לפחות במהלך חמש השנים האחרונות בניהול מערך תשלומים הכולל לפחות 600 מוטבים פוטנציאליים בשנה.</t>
  </si>
  <si>
    <r>
      <rPr>
        <b/>
        <sz val="12"/>
        <color theme="1"/>
        <rFont val="David"/>
        <family val="2"/>
      </rPr>
      <t>אחראי נתונים אשר הינו ללא תואר ראשון</t>
    </r>
    <r>
      <rPr>
        <sz val="12"/>
        <color theme="1"/>
        <rFont val="David"/>
        <family val="2"/>
      </rPr>
      <t xml:space="preserve"> יהיה בעל ניסיון של חמש שנים לפחות במהלך שבע השנים האחרונות בפרויקטים שכללו איסוף, איחוד, טיוב ושליפת נתונים, בהיקף של פרויקט אחד בשנה לכל הפחות.
לעניין סעיף זה "פרוייקט" – פרוייקט שכלל מאגר נתונים הכולל לפחות 500,000 שורות נתונים.</t>
    </r>
  </si>
  <si>
    <r>
      <t xml:space="preserve">לאחראי נתונים
</t>
    </r>
    <r>
      <rPr>
        <sz val="12"/>
        <color theme="1"/>
        <rFont val="David"/>
        <family val="2"/>
      </rPr>
      <t xml:space="preserve">אחראי הנתונים עומד באחת </t>
    </r>
    <r>
      <rPr>
        <b/>
        <sz val="12"/>
        <color theme="1"/>
        <rFont val="David"/>
        <family val="2"/>
      </rPr>
      <t xml:space="preserve">החלפות </t>
    </r>
    <r>
      <rPr>
        <sz val="12"/>
        <color theme="1"/>
        <rFont val="David"/>
        <family val="2"/>
      </rPr>
      <t>הבאות:</t>
    </r>
  </si>
  <si>
    <r>
      <rPr>
        <b/>
        <sz val="12"/>
        <color theme="1"/>
        <rFont val="David"/>
        <family val="2"/>
      </rPr>
      <t>אחראי נתונים אשר הינו בעל תואר ראשון לפחות</t>
    </r>
    <r>
      <rPr>
        <sz val="12"/>
        <color theme="1"/>
        <rFont val="David"/>
        <family val="2"/>
      </rPr>
      <t xml:space="preserve"> יהיה בעל ניסיון של שנתיים לפחות במהלך חמש השנים האחרונות בפרויקטים שכללו איסוף, איחוד, טיוב ושליפת נתונים, בהיקף של פרויקט אחד בשנה לכל הפחות.
לעניין סעיף זה "פרוייקט" – פרוייקט שכלל מאגר נתונים הכולל לפחות 500,000 שורות נתונים.</t>
    </r>
  </si>
  <si>
    <r>
      <t xml:space="preserve">בעל תואר ראשון לפחות בספרנות ו/או מידענות המוכר על ידי המועצה להשכלה גבוהה. 
</t>
    </r>
    <r>
      <rPr>
        <b/>
        <sz val="12"/>
        <color theme="1"/>
        <rFont val="David"/>
        <family val="2"/>
      </rPr>
      <t>או</t>
    </r>
    <r>
      <rPr>
        <sz val="12"/>
        <color theme="1"/>
        <rFont val="David"/>
        <family val="2"/>
      </rPr>
      <t xml:space="preserve"> 
בעל תעודת ספרן ו/או מידען מורשה ממוסד מוכר.</t>
    </r>
  </si>
  <si>
    <r>
      <t xml:space="preserve">בעל תואר ראשון לפחות בספרנות ו/או מידענות המוכר על ידי המועצה להשכלה גבוהה. 
</t>
    </r>
    <r>
      <rPr>
        <b/>
        <sz val="12"/>
        <color theme="1"/>
        <rFont val="David"/>
        <family val="2"/>
      </rPr>
      <t xml:space="preserve">או </t>
    </r>
    <r>
      <rPr>
        <sz val="12"/>
        <color theme="1"/>
        <rFont val="David"/>
        <family val="2"/>
      </rPr>
      <t xml:space="preserve">
בעל תעודת ספרן ו/או מידען מורשה ממוסד מוכר.</t>
    </r>
  </si>
  <si>
    <t>בעל ניסיון של שנה אחת לפחות במהלך שלוש השנים האחרונות בעבודה בתור ספרן.</t>
  </si>
  <si>
    <t>בעל נסיון של שנה אחת לפחות במהלך חמש השנים האחרונות בעבודה בספרייה ציבורית במגזר הערבי.</t>
  </si>
  <si>
    <t>המציע הינו גוף משפטי מאוגד הרשום ברשם רשמי בישראל ו/או עוסק מורשה.</t>
  </si>
  <si>
    <t>המציע עומד בדרישות תקנה 6(א) לתקנות חובת המכרזים, התשנ"ג-1993 ובכלל זה מחזיק בכל האישורים הנדרשים לפי חוק עסקאות גופים ציבוריים, התשל"ו-1976 (אכיפת ניהול חשבונות ותשלום חובות מס), כשהם תקפים.</t>
  </si>
  <si>
    <t>אין מניעה, לפי כל דין ו/או הסכם שהמציע צד לו, להשתתפותו במכרז ואין, לפי שיקול דעתו הבלעדי והמוחלט של המשרד, אפשרות כלשהי לקיומו של ניגוד עניינים, ישיר או עקיף, בין ענייני המציע ו/או בעלי השליטה בו ו/או נושאי המשרה שלו ו/או הפועלים מטעמו, לבין ענייני המשרד ו/או מתן השירותים.
ייבחנו לעומק ע"י המשרד אפשרויות לניגודי עניינים המצויים / עלולים להיווצר בקשרים (קשרי בעלות או קשרים עסקיים) לגופים הבאים: 
5.1.3.1.	גופים אשר הינם הוצאות ספרים (מו"ל).
5.1.3.2.	גופים אשר עוסקים בשיווק ומכירת ספרים.
5.1.3.3.	גופים המייצגים סופרים וכן גופים שבהנהלתם מכהן סופר אשר נהנה מתמלוגים (לרבות מנהל בכיר). לעניין זה יובהר כי עובד זוטר בחברה הנהנה מתמלוגים אלו לא ייטול חלק בפרויקט זה מטעם הגוף ובכלל.
5.1.3.4.	גופים בהם מחזיקים בעלי עניין הנהנים מתמלוגים.</t>
  </si>
  <si>
    <t>בעל שליטה מלאה (דיבור, כתיבה וקריאה) בשפה הערבית.</t>
  </si>
  <si>
    <t>חוברת הצעה מלאה וחתומה כנדרש בסעיף 7 להלן.</t>
  </si>
  <si>
    <t>טופס כתב הצעה, המצורף כחלק ב' למסמכי המכרז כשהוא חתום על-ידי נושא משרה המוסמך לחייב את המציע ומאושר על ידי עו"ד כנדרש.</t>
  </si>
  <si>
    <t>ההסכם המצורף למסמכי המכרז (חלק ג') לאחר שהמציע ישלים בו את פרטיו, ויחתום על ההסכם והנספחים המצורפים לו במקומות המיועדים לחתימתו (יש לחתום גם בראשי תיבות וחותמת בשולי כל עמוד).</t>
  </si>
  <si>
    <r>
      <t>כל מסמכי המכרז (</t>
    </r>
    <r>
      <rPr>
        <b/>
        <sz val="12"/>
        <color theme="1"/>
        <rFont val="David"/>
        <family val="2"/>
      </rPr>
      <t>לרבות מכתבי ההבהרה שישלח המשרד למציעים</t>
    </r>
    <r>
      <rPr>
        <sz val="12"/>
        <color theme="1"/>
        <rFont val="David"/>
        <family val="2"/>
      </rPr>
      <t>). יש לחתום על כל מסמכי המכרז והחוזה בראשי תיבות בתחתית כל עמוד כהוכחה לקריאת המסמכים והבנתם.</t>
    </r>
  </si>
  <si>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לעיל. </t>
  </si>
  <si>
    <t>אם המציע הוא עמותה, עליו להעביר בנוסף לכך אישור ניהול תקין מטעם רשם העמותות, תקף למועד הגשת ההצעה.</t>
  </si>
  <si>
    <t>אם המציע הוא תאגיד, יצורף בנוסף אישור עו"ד או רו"ח על היות החתומים בשמו על מסמכי המכרז רשאים לחייב את המציע בחתימתם.</t>
  </si>
  <si>
    <t>אישורים לפי חוק עסקאות גופים ציבוריים, בדבר ניהול פנקסי חשבונות ורשומות, כשהוא תקף, להוכחת העמידה בתנאי הסף שבסעיף ‎‎5.1.2 לעיל.</t>
  </si>
  <si>
    <t>לצורך הוכחת עמידה בתנאי הסף שבסעיף ‎5.1.4 לעיל, המציע יציג נסח חברה/שותפות עדכני מרשות התאגידים.</t>
  </si>
  <si>
    <t>תצהיר בדבר היעדר הרשעות לפי חוק עובדים זרים וחוק שכר מינימום חתום ע"י עו"ד (נספח ב'4).</t>
  </si>
  <si>
    <t>התחייבות ואישור המציע לקיום החקיקה בתחום העסקת עובדים חתומה ע"י עו"ד (נספח ב'5).</t>
  </si>
  <si>
    <t>הצהרה על שימוש בתוכנות מקוריות חתומה ע"י עו"ד/רו"ח (נספח ב'6).</t>
  </si>
  <si>
    <t>מסמך בשפה העברית המתאר את פרופיל המציע.</t>
  </si>
  <si>
    <t>לצורך הוכחת עמידתו בתנאי הסף המפורט בסעיף ‎5.2.1 לעיל על המציע לפרט על אודות ניסיונו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ב'2 למסמכי המכרז. הניסיון הנדרש עפ"י סעיף זה יפורט ברשימה כרונולוגית מלאה של העבודות שבוצעו במהלך שנות הניסיון.</t>
  </si>
  <si>
    <t>לצורך הוכחת עמידתו בתנאי הסף המפורטים בסעיפים ‎5.2.2 – ‎5.2.3 לעיל על המציע לפרט על אודות ניסיונו של הצוות המיועד מטעמו לאספקת השירותים נשואי מכרז זה – מומחה לאיסוף ועיבוד נתונים ושני ספרנים מוסמכים שיהיו זמינים לאספקת השירותים במידה ויזכה בביצוע הפעילות הנדרשת במכרז, תוך ציון היקף הפעילויות ומאפייניהן, שם הלקוח, שם איש הקשר ומספר הטלפון שלו כמפורט בחוברת ההצעה. הפרטים יסופקו בהתאם לנדרש בנספח ב'3 למסמכי המכרז. הניסיון הנדרש עפ"י סעיף זה יפורט ברשימה כרונולוגית מלאה של העבודות שבוצעו במהלך שנות הניסיון.
על המציע לצרף בסופו של נספח זה קורות חיים ומסמכים המעידים על הכשרתו וניסיונו המקצועי של הצוות המוצע.
במידה והמציע מציג אנשי צוות שאינם מועסקים אצלו בעת הגשת ההצעה יש לצרף הסכם העסקה מותנה.</t>
  </si>
  <si>
    <t>תכנית עבודה כתובה לביצוע השירותים, בה יציג כיצד בכוונתו ליישם ולהפעיל את הדרישות והמטלות המופיעות בנספח א'1 – מפרט השירותים.</t>
  </si>
  <si>
    <t>6.17</t>
  </si>
  <si>
    <t>6.18</t>
  </si>
  <si>
    <t>6.19</t>
  </si>
  <si>
    <t>6.20</t>
  </si>
  <si>
    <t>לו"ז מפורט על התהליכים להקמת/התאמת האתר המיועד לאספקת השירותים.</t>
  </si>
  <si>
    <t>נספח ב'8 למסמכי המכרז – יצורף מסומן ע"י המציע ברובריקות המתאימות, לפי האישורים והנספחים אותם צירף המציע להצעתו.</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</si>
  <si>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</si>
  <si>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רשימת הפרטים בהצעת המציע, שהמציע מעוניין שיהיו חסויים במידה והוא יזכה, על פי האמור בסעיף ‎13 לפרק זה.</t>
  </si>
  <si>
    <t>7.3</t>
  </si>
  <si>
    <t>ההצעה תוגש ב-2 עותקים קשיחים (מודפסים) ועותק אחד דיגיטלי (בפורמט pdf או docx על גבי החסן נייד cd או dok).</t>
  </si>
  <si>
    <r>
      <t>נספח הצעת המחיר חתום (נספח ב'7). מובהר כי הצעת המחיר תמולא ותחתם ע"י מורשה החתימה מטעם המציע</t>
    </r>
    <r>
      <rPr>
        <b/>
        <sz val="12"/>
        <color theme="1"/>
        <rFont val="David"/>
        <family val="2"/>
      </rPr>
      <t xml:space="preserve"> ותצורף במעטפה סגורה ונפרדת.</t>
    </r>
  </si>
  <si>
    <t>ניסיון המציע</t>
  </si>
  <si>
    <t>ניסיון אחראי נתונים</t>
  </si>
  <si>
    <t>9.6.4</t>
  </si>
  <si>
    <t>ניסיון ספרנים</t>
  </si>
  <si>
    <t>9.6.5</t>
  </si>
  <si>
    <t>תכנית עבודה מוצעת</t>
  </si>
  <si>
    <t>ראה לשונית תכנית עבודה</t>
  </si>
  <si>
    <t>9.6.6</t>
  </si>
  <si>
    <t>אתר אינטרנט</t>
  </si>
  <si>
    <t>ראה לשונית אתר</t>
  </si>
  <si>
    <t>9.6.1.1</t>
  </si>
  <si>
    <t>9.6.1.2</t>
  </si>
  <si>
    <r>
      <rPr>
        <b/>
        <sz val="12"/>
        <rFont val="David"/>
        <family val="2"/>
      </rPr>
      <t>ניסיון המציע בניהול נתונים</t>
    </r>
    <r>
      <rPr>
        <sz val="12"/>
        <rFont val="David"/>
        <family val="2"/>
      </rPr>
      <t xml:space="preserve">
ייבחן ניסיונו של המציע בביצוע פרויקטים כאמור בסעיף ‎5.2.1.1 לעיל במהלך שבע השנים האחרונות.</t>
    </r>
  </si>
  <si>
    <t>עבור כל שנת ניסיון כאמור מעבר לנדרש בתנאי הסף (שנתיים לפחות) יינתנו 3 נק', עד למקסימום של 12 נק'.</t>
  </si>
  <si>
    <r>
      <t xml:space="preserve">יש לציין מספר שנים </t>
    </r>
    <r>
      <rPr>
        <b/>
        <u/>
        <sz val="12"/>
        <rFont val="David"/>
        <family val="2"/>
      </rPr>
      <t>שלמות</t>
    </r>
    <r>
      <rPr>
        <b/>
        <sz val="12"/>
        <rFont val="David"/>
        <family val="2"/>
        <charset val="177"/>
      </rPr>
      <t xml:space="preserve"> </t>
    </r>
    <r>
      <rPr>
        <b/>
        <u/>
        <sz val="12"/>
        <rFont val="David"/>
        <family val="2"/>
      </rPr>
      <t>ללא</t>
    </r>
    <r>
      <rPr>
        <b/>
        <sz val="12"/>
        <rFont val="David"/>
        <family val="2"/>
        <charset val="177"/>
      </rPr>
      <t xml:space="preserve"> השנים שנספרו לעניין תנאי הסף או את מספר הפרוייקטים העונים לדרישה (לפי העניין בסעיף)</t>
    </r>
  </si>
  <si>
    <t>מאגר נתונים שכלל בין 500,001 ל־650,000 שורות נתונים יזכה ב־0.5 נק';</t>
  </si>
  <si>
    <t>עבור כל פרוייקט שכלל מאגר נתונים מעבר לגודל הנדרש בתנאי הסף (500,000 שורות נתונים) יינתן ניקוד לפי הפירוט הבא:</t>
  </si>
  <si>
    <t>לפי הפירוט להלן</t>
  </si>
  <si>
    <t>מאגר נתונים שכלל בין 650,001 ל־800,000 שורות נתונים יזכה ב־1 נק';</t>
  </si>
  <si>
    <t>מאגר נתונים שכלל בין 800,001 ל־1,000,000 שורות נתונים יזכה ב־1.5 נק';</t>
  </si>
  <si>
    <t>מאגר נתונים שכלל מעל ל־1,000,000 שורות נתונים יזכה ב־2 נק';</t>
  </si>
  <si>
    <r>
      <rPr>
        <b/>
        <sz val="12"/>
        <rFont val="David"/>
        <family val="2"/>
      </rPr>
      <t>ניסיון המציע בניהול מערך תשלומים</t>
    </r>
    <r>
      <rPr>
        <sz val="12"/>
        <rFont val="David"/>
        <family val="2"/>
      </rPr>
      <t xml:space="preserve">
ייבחן ניסיונו של המציע בניהול מערך תשלומים כאמור בסעיף ‎5.2.1.2 לעיל במהלך שבע השנים האחרונות.</t>
    </r>
  </si>
  <si>
    <t>עבור כל שנת ניסיון כאמור מעבר לנדרש בתנאי הסף (שנתיים לפחות) יינתנו 3 נק', עד למקסימום של 9 נק'.</t>
  </si>
  <si>
    <t>עבור כל שנת ניסיון בה ניהל מערך תשלומים הכולל לפחות 1,000 מוטבים פוטנציאליים בשנה יינתנו 2 נק', עד למקסימום של 6 נק'.</t>
  </si>
  <si>
    <t>עמידה בלוחות זמנים.</t>
  </si>
  <si>
    <t>שירותיות והיענות לצרכי הלקוח.</t>
  </si>
  <si>
    <t>הצלחת הפרויקט.</t>
  </si>
  <si>
    <t>התרשמות כללית.</t>
  </si>
  <si>
    <t>עבור כל שנת ניסיון כאמור מעבר לנדרש בתנאי הסף (שנתיים לפחות עבור בעל תואר ראשון וחמש שנים למי שאינו בעל תואר) יינתנו 3 נק', עד למקסימום של 9 נק'.</t>
  </si>
  <si>
    <t>9.6.3.1</t>
  </si>
  <si>
    <t>ייבחן ניסיונו של אחראי הנתונים המוצע בביצוע פרויקטים כאמור בסעיף ‎5.2.2.1 לעיל במהלך שבע השנים האחרונות.</t>
  </si>
  <si>
    <r>
      <t xml:space="preserve">יש לציין מספר שנים </t>
    </r>
    <r>
      <rPr>
        <b/>
        <u/>
        <sz val="12"/>
        <rFont val="David"/>
        <family val="2"/>
      </rPr>
      <t>שלמות</t>
    </r>
    <r>
      <rPr>
        <b/>
        <sz val="12"/>
        <rFont val="David"/>
        <family val="2"/>
        <charset val="177"/>
      </rPr>
      <t xml:space="preserve"> </t>
    </r>
    <r>
      <rPr>
        <b/>
        <u/>
        <sz val="12"/>
        <rFont val="David"/>
        <family val="2"/>
      </rPr>
      <t>ללא</t>
    </r>
    <r>
      <rPr>
        <b/>
        <sz val="12"/>
        <rFont val="David"/>
        <family val="2"/>
        <charset val="177"/>
      </rPr>
      <t xml:space="preserve"> השנים שנספרו לעניין תנאי הסף</t>
    </r>
  </si>
  <si>
    <t>ייבחן ניסיונם של הספרנים המוסמכים המוצעים בעבודה כספרנים כאמור בסעיף ‎5.2.3.2 לעיל במהלך שבע השנים האחרונות. עבור כל שנת ניסיון כאמור מעבר לנדרש בתנאי הסף (שנה לפחות) יינתנו 2 נק', עד למקסימום של 10 נק' לכל ספרן.</t>
  </si>
  <si>
    <t>תכנית עבודה</t>
  </si>
  <si>
    <t>מתודה מקצועית מוצעת לניהול תהליך העבודה כולל התייחסות לקשיים צפויים ואופן הפתרון</t>
  </si>
  <si>
    <t>מתודולוגיה לטיוב הנתונים</t>
  </si>
  <si>
    <t>שיטת העבודה של הליך חלוקת התגמולים לסופרים</t>
  </si>
  <si>
    <t>אתר</t>
  </si>
  <si>
    <t>האתר המוצע יבדק על פי התאמתו לדרישות השירותים, הניקוד יינתן על בסיס חוות דעת גורמי המקצוע במשרד והשוואה בין האתרים המוצעים</t>
  </si>
  <si>
    <t>אתר קיים / לא קיים</t>
  </si>
  <si>
    <t>ציון בינארי (עבור אתר קיים יש לציין 10 נק', עבור אתר לא קיים יש לציין 0 נק')</t>
  </si>
  <si>
    <r>
      <t>אבן דרך א'</t>
    </r>
    <r>
      <rPr>
        <sz val="12"/>
        <color theme="1"/>
        <rFont val="David"/>
        <family val="2"/>
      </rPr>
      <t xml:space="preserve"> – טיפול בטופס הבקשה של הסופר ושליחת מכתבי הסבר לסופרים.</t>
    </r>
  </si>
  <si>
    <r>
      <t>אבן דרך ב'</t>
    </r>
    <r>
      <rPr>
        <sz val="12"/>
        <color theme="1"/>
        <rFont val="David"/>
        <family val="2"/>
      </rPr>
      <t xml:space="preserve"> – הכנת הקטלוגים של הסופרים וספריהם.</t>
    </r>
  </si>
  <si>
    <r>
      <t>אבן דרך ג'</t>
    </r>
    <r>
      <rPr>
        <sz val="12"/>
        <color theme="1"/>
        <rFont val="David"/>
        <family val="2"/>
      </rPr>
      <t xml:space="preserve"> – קליטה ועיבוד של הנתונים.</t>
    </r>
  </si>
  <si>
    <r>
      <t>אבן דרך ד'</t>
    </r>
    <r>
      <rPr>
        <sz val="12"/>
        <color theme="1"/>
        <rFont val="David"/>
        <family val="2"/>
      </rPr>
      <t xml:space="preserve"> – עדכון הסופרים בעניין זכאות.</t>
    </r>
  </si>
  <si>
    <r>
      <t>אבן דרך ה'</t>
    </r>
    <r>
      <rPr>
        <sz val="12"/>
        <color theme="1"/>
        <rFont val="David"/>
        <family val="2"/>
      </rPr>
      <t xml:space="preserve"> – העברת התשלומים לסופרים</t>
    </r>
  </si>
  <si>
    <t>סה"כ מחיר</t>
  </si>
  <si>
    <r>
      <t xml:space="preserve">מחיר
</t>
    </r>
    <r>
      <rPr>
        <sz val="12"/>
        <color theme="1"/>
        <rFont val="David"/>
        <family val="2"/>
      </rPr>
      <t xml:space="preserve">(יש להזין את המחיר שהוצע </t>
    </r>
    <r>
      <rPr>
        <b/>
        <sz val="12"/>
        <color theme="1"/>
        <rFont val="David"/>
        <family val="2"/>
      </rPr>
      <t>כולל מע"מ</t>
    </r>
    <r>
      <rPr>
        <sz val="12"/>
        <color theme="1"/>
        <rFont val="David"/>
        <family val="2"/>
      </rPr>
      <t>)</t>
    </r>
  </si>
  <si>
    <t>אם המציע הוא תאגיד - במועד הגשת ההצעה המציע אינו בעל חובות אגרה שנתית לרשות התאגידים בגין שנת 2020 או מוקדם מכך. כמו כן, המציע אינו מוגדר כ"חברה מפרת חוק" ולא נשלחה אליו התראה לפני רישום כ"חברה מפרת חוק" כאמור בסעיף 362א' לחוק החברות, התשנ"ט 1999.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</si>
</sst>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quot;₪&quot;\ #,##0.00"/>
  </numFmts>
  <fonts count="26" x14ac:knownFonts="1">
    <font>
      <sz val="11"/>
      <color theme="1"/>
      <name val="Arial"/>
      <family val="2"/>
      <charset val="177"/>
      <scheme val="minor"/>
    </font>
    <font>
      <sz val="11"/>
      <color theme="1"/>
      <name val="David"/>
      <family val="2"/>
      <charset val="177"/>
    </font>
    <font>
      <b/>
      <sz val="12"/>
      <color theme="1"/>
      <name val="David"/>
      <family val="2"/>
      <charset val="177"/>
    </font>
    <font>
      <b/>
      <sz val="11"/>
      <color theme="1"/>
      <name val="David"/>
      <family val="2"/>
      <charset val="177"/>
    </font>
    <font>
      <sz val="11"/>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2"/>
      <name val="David"/>
      <family val="2"/>
      <charset val="177"/>
    </font>
    <font>
      <sz val="11"/>
      <name val="David"/>
      <family val="2"/>
      <charset val="177"/>
    </font>
    <font>
      <b/>
      <sz val="16"/>
      <color theme="1"/>
      <name val="David"/>
      <family val="2"/>
      <charset val="177"/>
    </font>
    <font>
      <sz val="12"/>
      <color theme="1"/>
      <name val="David"/>
      <family val="2"/>
    </font>
    <font>
      <sz val="12"/>
      <name val="David"/>
      <family val="2"/>
    </font>
    <font>
      <sz val="12"/>
      <color theme="1"/>
      <name val="Arial"/>
      <family val="2"/>
      <charset val="177"/>
      <scheme val="minor"/>
    </font>
    <font>
      <sz val="12"/>
      <name val="David"/>
      <family val="2"/>
      <charset val="177"/>
    </font>
    <font>
      <b/>
      <sz val="20"/>
      <name val="David"/>
      <family val="2"/>
      <charset val="177"/>
    </font>
    <font>
      <b/>
      <sz val="12"/>
      <color theme="1"/>
      <name val="David"/>
      <family val="2"/>
    </font>
    <font>
      <b/>
      <sz val="15"/>
      <color theme="1"/>
      <name val="David"/>
      <family val="2"/>
    </font>
    <font>
      <b/>
      <sz val="11"/>
      <color theme="1"/>
      <name val="David"/>
      <family val="2"/>
    </font>
    <font>
      <b/>
      <sz val="14"/>
      <color theme="1"/>
      <name val="David"/>
      <family val="2"/>
    </font>
    <font>
      <b/>
      <sz val="13"/>
      <color theme="1"/>
      <name val="David"/>
      <family val="2"/>
    </font>
    <font>
      <b/>
      <sz val="12"/>
      <color theme="0"/>
      <name val="Arial"/>
      <family val="2"/>
      <scheme val="minor"/>
    </font>
    <font>
      <u/>
      <sz val="11"/>
      <color theme="10"/>
      <name val="Arial"/>
      <family val="2"/>
      <charset val="177"/>
      <scheme val="minor"/>
    </font>
    <font>
      <sz val="9"/>
      <color theme="1"/>
      <name val="Arial"/>
      <family val="2"/>
      <scheme val="minor"/>
    </font>
    <font>
      <b/>
      <u/>
      <sz val="12"/>
      <name val="David"/>
      <family val="2"/>
    </font>
    <font>
      <b/>
      <sz val="12"/>
      <name val="David"/>
      <family val="2"/>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249977111117893"/>
        <bgColor indexed="64"/>
      </patternFill>
    </fill>
    <fill>
      <patternFill patternType="solid">
        <fgColor theme="8" tint="-0.249977111117893"/>
        <bgColor theme="8" tint="0.79998168889431442"/>
      </patternFill>
    </fill>
    <fill>
      <patternFill patternType="solid">
        <fgColor theme="7" tint="0.39997558519241921"/>
        <bgColor indexed="64"/>
      </patternFill>
    </fill>
  </fills>
  <borders count="6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style="thin">
        <color indexed="64"/>
      </left>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3">
    <xf numFmtId="0" fontId="0" fillId="0" borderId="0"/>
    <xf numFmtId="9" fontId="4" fillId="0" borderId="0" applyFont="0" applyFill="0" applyBorder="0" applyAlignment="0" applyProtection="0"/>
    <xf numFmtId="0" fontId="22" fillId="0" borderId="0" applyNumberFormat="0" applyFill="0" applyBorder="0" applyAlignment="0" applyProtection="0"/>
  </cellStyleXfs>
  <cellXfs count="208">
    <xf numFmtId="0" fontId="0" fillId="0" borderId="0" xfId="0"/>
    <xf numFmtId="0" fontId="0" fillId="0" borderId="12" xfId="0" applyBorder="1" applyAlignment="1">
      <alignment horizontal="center" vertical="center"/>
    </xf>
    <xf numFmtId="0" fontId="0" fillId="0" borderId="0" xfId="0" applyProtection="1"/>
    <xf numFmtId="0" fontId="5" fillId="10" borderId="17" xfId="0" applyFont="1" applyFill="1" applyBorder="1" applyAlignment="1" applyProtection="1">
      <alignment horizontal="center"/>
    </xf>
    <xf numFmtId="0" fontId="5" fillId="10" borderId="25" xfId="0" applyFont="1" applyFill="1" applyBorder="1" applyProtection="1"/>
    <xf numFmtId="0" fontId="3" fillId="10" borderId="26" xfId="0" applyFont="1" applyFill="1" applyBorder="1" applyAlignment="1" applyProtection="1">
      <alignment horizontal="center" vertical="center" wrapText="1"/>
    </xf>
    <xf numFmtId="2" fontId="6" fillId="11" borderId="20" xfId="0" applyNumberFormat="1" applyFont="1" applyFill="1" applyBorder="1" applyAlignment="1" applyProtection="1">
      <alignment horizontal="center" vertical="center"/>
    </xf>
    <xf numFmtId="9" fontId="7" fillId="9" borderId="12" xfId="0" applyNumberFormat="1" applyFont="1" applyFill="1" applyBorder="1" applyAlignment="1" applyProtection="1">
      <alignment horizontal="center" vertical="center"/>
    </xf>
    <xf numFmtId="0" fontId="7" fillId="9" borderId="22" xfId="0" applyFont="1" applyFill="1" applyBorder="1" applyAlignment="1" applyProtection="1">
      <alignment vertical="center"/>
    </xf>
    <xf numFmtId="2" fontId="7" fillId="9" borderId="20" xfId="0" applyNumberFormat="1" applyFont="1" applyFill="1" applyBorder="1" applyAlignment="1" applyProtection="1">
      <alignment horizontal="center" vertical="center"/>
    </xf>
    <xf numFmtId="9" fontId="0" fillId="11" borderId="12" xfId="0" applyNumberFormat="1" applyFill="1" applyBorder="1" applyAlignment="1" applyProtection="1">
      <alignment horizontal="center" vertical="center"/>
    </xf>
    <xf numFmtId="0" fontId="6" fillId="11" borderId="22" xfId="0" applyFont="1" applyFill="1" applyBorder="1" applyAlignment="1" applyProtection="1">
      <alignment vertical="center"/>
    </xf>
    <xf numFmtId="0" fontId="13" fillId="0" borderId="0" xfId="0" applyFont="1" applyBorder="1"/>
    <xf numFmtId="0" fontId="13" fillId="0" borderId="0" xfId="0" applyFont="1"/>
    <xf numFmtId="0" fontId="13" fillId="0" borderId="27" xfId="0" applyFont="1" applyBorder="1"/>
    <xf numFmtId="0" fontId="0" fillId="0" borderId="0" xfId="0" applyAlignment="1" applyProtection="1">
      <alignment vertical="top"/>
      <protection hidden="1"/>
    </xf>
    <xf numFmtId="0" fontId="0" fillId="3" borderId="0" xfId="0" applyFill="1" applyAlignment="1" applyProtection="1">
      <alignment vertical="top"/>
      <protection hidden="1"/>
    </xf>
    <xf numFmtId="0" fontId="0" fillId="3" borderId="0" xfId="0" applyFill="1" applyBorder="1" applyAlignment="1" applyProtection="1">
      <alignment vertical="top"/>
      <protection hidden="1"/>
    </xf>
    <xf numFmtId="0" fontId="0" fillId="0" borderId="0" xfId="0" applyBorder="1" applyAlignment="1" applyProtection="1">
      <alignment vertical="top"/>
      <protection hidden="1"/>
    </xf>
    <xf numFmtId="0" fontId="0" fillId="0" borderId="35" xfId="0" applyBorder="1" applyAlignment="1" applyProtection="1">
      <alignment vertical="top"/>
      <protection hidden="1"/>
    </xf>
    <xf numFmtId="0" fontId="0" fillId="3" borderId="0" xfId="0" applyFill="1" applyAlignment="1" applyProtection="1">
      <alignment vertical="top" wrapText="1"/>
      <protection hidden="1"/>
    </xf>
    <xf numFmtId="49" fontId="18" fillId="0" borderId="3" xfId="0" applyNumberFormat="1" applyFont="1" applyFill="1" applyBorder="1" applyAlignment="1" applyProtection="1">
      <alignment horizontal="center" vertical="top" wrapText="1" readingOrder="2"/>
      <protection hidden="1"/>
    </xf>
    <xf numFmtId="49" fontId="12" fillId="0" borderId="3" xfId="0" applyNumberFormat="1" applyFont="1" applyFill="1" applyBorder="1" applyAlignment="1">
      <alignment horizontal="center" vertical="top" wrapText="1"/>
    </xf>
    <xf numFmtId="49" fontId="17" fillId="19" borderId="34" xfId="0" applyNumberFormat="1" applyFont="1" applyFill="1" applyBorder="1" applyAlignment="1" applyProtection="1">
      <alignment horizontal="center" vertical="top"/>
      <protection hidden="1"/>
    </xf>
    <xf numFmtId="49" fontId="16" fillId="20" borderId="12" xfId="0" applyNumberFormat="1" applyFont="1" applyFill="1" applyBorder="1" applyAlignment="1" applyProtection="1">
      <alignment horizontal="center" vertical="top" wrapText="1" readingOrder="2"/>
      <protection hidden="1"/>
    </xf>
    <xf numFmtId="49" fontId="16" fillId="6" borderId="12" xfId="0" applyNumberFormat="1" applyFont="1" applyFill="1" applyBorder="1" applyAlignment="1" applyProtection="1">
      <alignment horizontal="center" vertical="top" wrapText="1" readingOrder="2"/>
      <protection hidden="1"/>
    </xf>
    <xf numFmtId="49" fontId="16" fillId="15" borderId="12" xfId="0" applyNumberFormat="1" applyFont="1" applyFill="1" applyBorder="1" applyAlignment="1" applyProtection="1">
      <alignment horizontal="center" vertical="top" readingOrder="2"/>
      <protection hidden="1"/>
    </xf>
    <xf numFmtId="0" fontId="20" fillId="0" borderId="8" xfId="0" applyNumberFormat="1" applyFont="1" applyFill="1" applyBorder="1" applyAlignment="1" applyProtection="1">
      <alignment horizontal="center" vertical="top" wrapText="1"/>
      <protection hidden="1"/>
    </xf>
    <xf numFmtId="0" fontId="16" fillId="10" borderId="20" xfId="0" applyFont="1" applyFill="1" applyBorder="1" applyAlignment="1" applyProtection="1">
      <alignment horizontal="center" vertical="center" wrapText="1"/>
    </xf>
    <xf numFmtId="0" fontId="11" fillId="0" borderId="0" xfId="0" applyFont="1" applyAlignment="1" applyProtection="1">
      <alignment wrapText="1"/>
    </xf>
    <xf numFmtId="0" fontId="16" fillId="5" borderId="9" xfId="0" applyFont="1" applyFill="1" applyBorder="1" applyAlignment="1" applyProtection="1">
      <alignment vertical="center" wrapText="1"/>
    </xf>
    <xf numFmtId="0" fontId="0" fillId="4" borderId="22" xfId="0" applyFill="1" applyBorder="1" applyAlignment="1">
      <alignment horizontal="center" vertical="center" wrapText="1"/>
    </xf>
    <xf numFmtId="0" fontId="0" fillId="4" borderId="12" xfId="0" applyFill="1" applyBorder="1" applyAlignment="1">
      <alignment horizontal="center" vertical="center" wrapText="1"/>
    </xf>
    <xf numFmtId="0" fontId="0" fillId="0" borderId="0" xfId="0" applyBorder="1"/>
    <xf numFmtId="0" fontId="1" fillId="0" borderId="22" xfId="0" applyFont="1" applyBorder="1" applyAlignment="1">
      <alignment horizontal="center" vertical="center" wrapText="1"/>
    </xf>
    <xf numFmtId="0" fontId="3" fillId="14" borderId="12" xfId="0" applyFont="1" applyFill="1" applyBorder="1" applyAlignment="1">
      <alignment horizontal="right" vertical="center" wrapText="1"/>
    </xf>
    <xf numFmtId="0" fontId="3" fillId="14" borderId="12" xfId="0" applyFont="1" applyFill="1" applyBorder="1" applyAlignment="1">
      <alignment horizontal="right" vertical="top" wrapText="1"/>
    </xf>
    <xf numFmtId="0" fontId="0" fillId="0" borderId="22" xfId="0" applyBorder="1" applyAlignment="1">
      <alignment horizontal="center"/>
    </xf>
    <xf numFmtId="0" fontId="2" fillId="7" borderId="40" xfId="0" applyFont="1" applyFill="1" applyBorder="1" applyAlignment="1" applyProtection="1">
      <alignment horizontal="center" vertical="center" wrapText="1"/>
      <protection hidden="1"/>
    </xf>
    <xf numFmtId="0" fontId="2" fillId="7" borderId="31" xfId="0" applyFont="1" applyFill="1" applyBorder="1" applyAlignment="1" applyProtection="1">
      <alignment horizontal="center" vertical="center" wrapText="1"/>
      <protection hidden="1"/>
    </xf>
    <xf numFmtId="0" fontId="3" fillId="14" borderId="10" xfId="0" applyFont="1" applyFill="1" applyBorder="1" applyAlignment="1">
      <alignment horizontal="center" vertical="center" wrapText="1"/>
    </xf>
    <xf numFmtId="9" fontId="0" fillId="0" borderId="37" xfId="0" applyNumberFormat="1" applyBorder="1" applyAlignment="1">
      <alignment horizontal="center"/>
    </xf>
    <xf numFmtId="0" fontId="3" fillId="14" borderId="16" xfId="0" applyFont="1" applyFill="1" applyBorder="1" applyAlignment="1">
      <alignment horizontal="right" vertical="center" wrapText="1"/>
    </xf>
    <xf numFmtId="9" fontId="9" fillId="2" borderId="19" xfId="1" applyFont="1" applyFill="1" applyBorder="1" applyAlignment="1" applyProtection="1">
      <alignment horizontal="center" vertical="center" wrapText="1" readingOrder="2"/>
      <protection hidden="1"/>
    </xf>
    <xf numFmtId="9" fontId="9" fillId="2" borderId="22" xfId="1" applyFont="1" applyFill="1" applyBorder="1" applyAlignment="1" applyProtection="1">
      <alignment horizontal="center" vertical="center" wrapText="1" readingOrder="2"/>
      <protection hidden="1"/>
    </xf>
    <xf numFmtId="0" fontId="8" fillId="7" borderId="21" xfId="0" applyFont="1" applyFill="1" applyBorder="1" applyAlignment="1" applyProtection="1">
      <alignment vertical="center" wrapText="1" readingOrder="2"/>
      <protection hidden="1"/>
    </xf>
    <xf numFmtId="0" fontId="8" fillId="13" borderId="21" xfId="0" applyFont="1" applyFill="1" applyBorder="1" applyAlignment="1" applyProtection="1">
      <alignment vertical="center" wrapText="1" readingOrder="2"/>
      <protection hidden="1"/>
    </xf>
    <xf numFmtId="0" fontId="8" fillId="7" borderId="12" xfId="0" applyFont="1" applyFill="1" applyBorder="1" applyAlignment="1" applyProtection="1">
      <alignment horizontal="center" vertical="center" wrapText="1" readingOrder="2"/>
      <protection hidden="1"/>
    </xf>
    <xf numFmtId="0" fontId="8" fillId="7" borderId="22" xfId="0" applyFont="1" applyFill="1" applyBorder="1" applyAlignment="1" applyProtection="1">
      <alignment horizontal="center" vertical="center" wrapText="1" readingOrder="2"/>
      <protection hidden="1"/>
    </xf>
    <xf numFmtId="0" fontId="8" fillId="13" borderId="12" xfId="0" applyFont="1" applyFill="1" applyBorder="1" applyAlignment="1" applyProtection="1">
      <alignment horizontal="center" vertical="center" wrapText="1" readingOrder="2"/>
      <protection hidden="1"/>
    </xf>
    <xf numFmtId="164" fontId="8" fillId="6" borderId="22" xfId="0" applyNumberFormat="1" applyFont="1" applyFill="1" applyBorder="1" applyAlignment="1" applyProtection="1">
      <alignment horizontal="center" vertical="center" wrapText="1" readingOrder="2"/>
      <protection hidden="1"/>
    </xf>
    <xf numFmtId="164" fontId="8" fillId="11" borderId="22" xfId="0" applyNumberFormat="1" applyFont="1" applyFill="1" applyBorder="1" applyAlignment="1" applyProtection="1">
      <alignment horizontal="center" vertical="center" wrapText="1" readingOrder="2"/>
      <protection hidden="1"/>
    </xf>
    <xf numFmtId="0" fontId="8" fillId="7" borderId="29" xfId="0" applyFont="1" applyFill="1" applyBorder="1" applyAlignment="1" applyProtection="1">
      <alignment horizontal="center" vertical="center" wrapText="1" readingOrder="2"/>
      <protection hidden="1"/>
    </xf>
    <xf numFmtId="164" fontId="8" fillId="6" borderId="12" xfId="0" applyNumberFormat="1" applyFont="1" applyFill="1" applyBorder="1" applyAlignment="1" applyProtection="1">
      <alignment horizontal="center" vertical="center" wrapText="1" readingOrder="2"/>
      <protection hidden="1"/>
    </xf>
    <xf numFmtId="164" fontId="12" fillId="11" borderId="12" xfId="0" applyNumberFormat="1" applyFont="1" applyFill="1" applyBorder="1" applyAlignment="1" applyProtection="1">
      <alignment horizontal="center" vertical="center" wrapText="1" readingOrder="2"/>
      <protection hidden="1"/>
    </xf>
    <xf numFmtId="0" fontId="8" fillId="7" borderId="36" xfId="0" applyFont="1" applyFill="1" applyBorder="1" applyAlignment="1" applyProtection="1">
      <alignment horizontal="center" vertical="center" wrapText="1" readingOrder="2"/>
      <protection hidden="1"/>
    </xf>
    <xf numFmtId="0" fontId="8" fillId="7" borderId="20" xfId="0" applyFont="1" applyFill="1" applyBorder="1" applyAlignment="1" applyProtection="1">
      <alignment horizontal="center" vertical="center" wrapText="1" readingOrder="2"/>
      <protection hidden="1"/>
    </xf>
    <xf numFmtId="2" fontId="21" fillId="9" borderId="20" xfId="0" applyNumberFormat="1" applyFont="1" applyFill="1" applyBorder="1" applyAlignment="1" applyProtection="1">
      <alignment horizontal="center" vertical="center"/>
    </xf>
    <xf numFmtId="49" fontId="18" fillId="11" borderId="3"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protection hidden="1"/>
    </xf>
    <xf numFmtId="49" fontId="18" fillId="11" borderId="8" xfId="0" applyNumberFormat="1" applyFont="1" applyFill="1" applyBorder="1" applyAlignment="1" applyProtection="1">
      <alignment horizontal="center" vertical="top" wrapText="1" readingOrder="2"/>
      <protection hidden="1"/>
    </xf>
    <xf numFmtId="0" fontId="0" fillId="0" borderId="0" xfId="0" applyAlignment="1" applyProtection="1">
      <alignment vertical="top" wrapText="1" readingOrder="2"/>
      <protection hidden="1"/>
    </xf>
    <xf numFmtId="49" fontId="22" fillId="11" borderId="2" xfId="2" applyNumberFormat="1" applyFill="1" applyBorder="1" applyAlignment="1" applyProtection="1">
      <alignment horizontal="center" vertical="top" wrapText="1" readingOrder="2"/>
      <protection hidden="1"/>
    </xf>
    <xf numFmtId="49" fontId="0" fillId="0" borderId="0" xfId="0" applyNumberFormat="1" applyAlignment="1" applyProtection="1">
      <alignment horizontal="center"/>
    </xf>
    <xf numFmtId="0" fontId="0" fillId="0" borderId="21" xfId="0" applyBorder="1" applyAlignment="1">
      <alignment horizontal="center" vertical="center"/>
    </xf>
    <xf numFmtId="0" fontId="3" fillId="14" borderId="17" xfId="0" applyFont="1" applyFill="1" applyBorder="1" applyAlignment="1">
      <alignment horizontal="right" vertical="center" wrapText="1"/>
    </xf>
    <xf numFmtId="9" fontId="9" fillId="2" borderId="25" xfId="1" applyFont="1" applyFill="1" applyBorder="1" applyAlignment="1" applyProtection="1">
      <alignment horizontal="center" vertical="center" wrapText="1" readingOrder="2"/>
      <protection hidden="1"/>
    </xf>
    <xf numFmtId="0" fontId="0" fillId="0" borderId="50" xfId="0" applyBorder="1" applyAlignment="1">
      <alignment horizontal="center" vertical="center"/>
    </xf>
    <xf numFmtId="0" fontId="1" fillId="0" borderId="25" xfId="0" applyFont="1" applyBorder="1" applyAlignment="1">
      <alignment horizontal="center" vertical="center" wrapText="1"/>
    </xf>
    <xf numFmtId="0" fontId="2" fillId="7" borderId="13" xfId="0" applyFont="1" applyFill="1" applyBorder="1" applyAlignment="1" applyProtection="1">
      <alignment horizontal="center" vertical="center" wrapText="1"/>
      <protection hidden="1"/>
    </xf>
    <xf numFmtId="0" fontId="2" fillId="7" borderId="15" xfId="0" applyFont="1" applyFill="1" applyBorder="1" applyAlignment="1" applyProtection="1">
      <alignment horizontal="center" vertical="center" wrapText="1"/>
      <protection hidden="1"/>
    </xf>
    <xf numFmtId="0" fontId="0" fillId="4" borderId="51" xfId="0" applyFill="1" applyBorder="1" applyAlignment="1">
      <alignment horizontal="center" vertical="center" wrapText="1"/>
    </xf>
    <xf numFmtId="0" fontId="0" fillId="4" borderId="15" xfId="0" applyFill="1" applyBorder="1" applyAlignment="1">
      <alignment horizontal="center" vertical="center" wrapText="1"/>
    </xf>
    <xf numFmtId="0" fontId="0" fillId="0" borderId="17" xfId="0" applyBorder="1" applyAlignment="1">
      <alignment horizontal="center" vertical="center"/>
    </xf>
    <xf numFmtId="0" fontId="0" fillId="0" borderId="25" xfId="0" applyBorder="1" applyAlignment="1">
      <alignment horizontal="center"/>
    </xf>
    <xf numFmtId="0" fontId="3" fillId="14" borderId="40" xfId="0" applyFont="1" applyFill="1" applyBorder="1" applyAlignment="1">
      <alignment horizontal="right" vertical="center" wrapText="1"/>
    </xf>
    <xf numFmtId="9" fontId="9" fillId="2" borderId="41" xfId="1" applyFont="1" applyFill="1" applyBorder="1" applyAlignment="1" applyProtection="1">
      <alignment horizontal="center" vertical="center" wrapText="1" readingOrder="2"/>
      <protection hidden="1"/>
    </xf>
    <xf numFmtId="0" fontId="0" fillId="0" borderId="40" xfId="0" applyBorder="1" applyAlignment="1">
      <alignment horizontal="center" vertical="center"/>
    </xf>
    <xf numFmtId="0" fontId="0" fillId="0" borderId="44" xfId="0" applyBorder="1" applyAlignment="1">
      <alignment horizontal="center" vertical="center"/>
    </xf>
    <xf numFmtId="0" fontId="1" fillId="0" borderId="41" xfId="0" applyFont="1" applyBorder="1" applyAlignment="1">
      <alignment horizontal="center" vertical="center" wrapText="1"/>
    </xf>
    <xf numFmtId="0" fontId="0" fillId="0" borderId="41" xfId="0" applyBorder="1" applyAlignment="1">
      <alignment horizontal="center"/>
    </xf>
    <xf numFmtId="0" fontId="3" fillId="14" borderId="46" xfId="0" applyFont="1" applyFill="1" applyBorder="1" applyAlignment="1">
      <alignment horizontal="center" vertical="center" wrapText="1"/>
    </xf>
    <xf numFmtId="9" fontId="0" fillId="0" borderId="48" xfId="0" applyNumberFormat="1" applyBorder="1" applyAlignment="1">
      <alignment horizontal="center"/>
    </xf>
    <xf numFmtId="0" fontId="6" fillId="4" borderId="13" xfId="0" applyFont="1" applyFill="1" applyBorder="1" applyAlignment="1">
      <alignment horizontal="center" vertical="center" wrapText="1"/>
    </xf>
    <xf numFmtId="0" fontId="6" fillId="4" borderId="51" xfId="0" applyFont="1" applyFill="1" applyBorder="1" applyAlignment="1">
      <alignment horizontal="center" vertical="center" wrapText="1"/>
    </xf>
    <xf numFmtId="49" fontId="18" fillId="0" borderId="32" xfId="0" applyNumberFormat="1" applyFont="1" applyFill="1" applyBorder="1" applyAlignment="1" applyProtection="1">
      <alignment horizontal="center" vertical="top" wrapText="1" readingOrder="2"/>
      <protection hidden="1"/>
    </xf>
    <xf numFmtId="49" fontId="12" fillId="0" borderId="4" xfId="0" applyNumberFormat="1" applyFont="1" applyFill="1" applyBorder="1" applyAlignment="1">
      <alignment horizontal="center" vertical="top" wrapText="1"/>
    </xf>
    <xf numFmtId="49" fontId="20" fillId="20" borderId="63" xfId="0" applyNumberFormat="1" applyFont="1" applyFill="1" applyBorder="1" applyAlignment="1" applyProtection="1">
      <alignment horizontal="center" vertical="top" wrapText="1"/>
      <protection hidden="1"/>
    </xf>
    <xf numFmtId="49" fontId="11" fillId="6" borderId="19" xfId="0" applyNumberFormat="1" applyFont="1" applyFill="1" applyBorder="1" applyAlignment="1" applyProtection="1">
      <alignment horizontal="right" vertical="top" wrapText="1"/>
      <protection hidden="1"/>
    </xf>
    <xf numFmtId="49" fontId="11" fillId="6" borderId="22" xfId="0" applyNumberFormat="1" applyFont="1" applyFill="1" applyBorder="1" applyAlignment="1" applyProtection="1">
      <alignment horizontal="right" vertical="top" wrapText="1" readingOrder="2"/>
      <protection hidden="1"/>
    </xf>
    <xf numFmtId="49" fontId="11" fillId="6" borderId="15" xfId="0" applyNumberFormat="1" applyFont="1" applyFill="1" applyBorder="1" applyAlignment="1" applyProtection="1">
      <alignment horizontal="right" vertical="top" wrapText="1" readingOrder="2"/>
      <protection hidden="1"/>
    </xf>
    <xf numFmtId="0" fontId="8" fillId="13" borderId="40" xfId="0" applyFont="1" applyFill="1" applyBorder="1" applyAlignment="1" applyProtection="1">
      <alignment horizontal="center" vertical="center" wrapText="1" readingOrder="2"/>
      <protection hidden="1"/>
    </xf>
    <xf numFmtId="0" fontId="8" fillId="13" borderId="44" xfId="0" applyFont="1" applyFill="1" applyBorder="1" applyAlignment="1" applyProtection="1">
      <alignment vertical="center" wrapText="1" readingOrder="2"/>
      <protection hidden="1"/>
    </xf>
    <xf numFmtId="9" fontId="8" fillId="13" borderId="31" xfId="0" applyNumberFormat="1" applyFont="1" applyFill="1" applyBorder="1" applyAlignment="1" applyProtection="1">
      <alignment horizontal="center" vertical="center" wrapText="1" readingOrder="2"/>
      <protection hidden="1"/>
    </xf>
    <xf numFmtId="0" fontId="8" fillId="13" borderId="17" xfId="0" applyFont="1" applyFill="1" applyBorder="1" applyAlignment="1" applyProtection="1">
      <alignment horizontal="center" vertical="center" wrapText="1" readingOrder="2"/>
      <protection hidden="1"/>
    </xf>
    <xf numFmtId="0" fontId="8" fillId="13" borderId="50" xfId="0" applyFont="1" applyFill="1" applyBorder="1" applyAlignment="1" applyProtection="1">
      <alignment vertical="center" wrapText="1" readingOrder="2"/>
      <protection hidden="1"/>
    </xf>
    <xf numFmtId="164" fontId="12" fillId="11" borderId="20" xfId="0" applyNumberFormat="1" applyFont="1" applyFill="1" applyBorder="1" applyAlignment="1" applyProtection="1">
      <alignment horizontal="center" vertical="center" wrapText="1" readingOrder="2"/>
      <protection hidden="1"/>
    </xf>
    <xf numFmtId="164" fontId="8" fillId="6" borderId="20" xfId="0" applyNumberFormat="1" applyFont="1" applyFill="1" applyBorder="1" applyAlignment="1" applyProtection="1">
      <alignment horizontal="center" vertical="center" wrapText="1" readingOrder="2"/>
      <protection hidden="1"/>
    </xf>
    <xf numFmtId="0" fontId="12" fillId="8" borderId="19" xfId="0" applyFont="1" applyFill="1" applyBorder="1" applyAlignment="1" applyProtection="1">
      <alignment vertical="top" wrapText="1" readingOrder="2"/>
      <protection hidden="1"/>
    </xf>
    <xf numFmtId="0" fontId="12" fillId="8" borderId="22" xfId="0" applyFont="1" applyFill="1" applyBorder="1" applyAlignment="1" applyProtection="1">
      <alignment horizontal="right" vertical="top" wrapText="1" readingOrder="2"/>
      <protection hidden="1"/>
    </xf>
    <xf numFmtId="9" fontId="8" fillId="13" borderId="22" xfId="0" applyNumberFormat="1" applyFont="1" applyFill="1" applyBorder="1" applyAlignment="1" applyProtection="1">
      <alignment horizontal="center" vertical="center" wrapText="1" readingOrder="2"/>
      <protection hidden="1"/>
    </xf>
    <xf numFmtId="9" fontId="8" fillId="13" borderId="41" xfId="0" applyNumberFormat="1" applyFont="1" applyFill="1" applyBorder="1" applyAlignment="1" applyProtection="1">
      <alignment horizontal="center" vertical="center" wrapText="1" readingOrder="2"/>
      <protection hidden="1"/>
    </xf>
    <xf numFmtId="0" fontId="8" fillId="12" borderId="12" xfId="0" applyFont="1" applyFill="1" applyBorder="1" applyAlignment="1" applyProtection="1">
      <alignment horizontal="center" vertical="center" wrapText="1" readingOrder="2"/>
      <protection hidden="1"/>
    </xf>
    <xf numFmtId="9" fontId="8" fillId="13" borderId="25" xfId="0" applyNumberFormat="1" applyFont="1" applyFill="1" applyBorder="1" applyAlignment="1" applyProtection="1">
      <alignment horizontal="center" vertical="center" wrapText="1" readingOrder="2"/>
      <protection hidden="1"/>
    </xf>
    <xf numFmtId="9" fontId="14" fillId="16" borderId="22" xfId="1" applyFont="1" applyFill="1" applyBorder="1" applyAlignment="1" applyProtection="1">
      <alignment horizontal="center" vertical="center" wrapText="1" readingOrder="2"/>
      <protection hidden="1"/>
    </xf>
    <xf numFmtId="0" fontId="12" fillId="8" borderId="25" xfId="0" applyFont="1" applyFill="1" applyBorder="1" applyAlignment="1" applyProtection="1">
      <alignment vertical="top" wrapText="1" readingOrder="2"/>
      <protection hidden="1"/>
    </xf>
    <xf numFmtId="0" fontId="25" fillId="8" borderId="25" xfId="0" applyFont="1" applyFill="1" applyBorder="1" applyAlignment="1" applyProtection="1">
      <alignment vertical="top" wrapText="1" readingOrder="2"/>
      <protection hidden="1"/>
    </xf>
    <xf numFmtId="165" fontId="11" fillId="5" borderId="28" xfId="1" applyNumberFormat="1" applyFont="1" applyFill="1" applyBorder="1" applyAlignment="1" applyProtection="1">
      <alignment horizontal="center" vertical="center" wrapText="1"/>
    </xf>
    <xf numFmtId="0" fontId="16" fillId="8" borderId="9" xfId="0" applyFont="1" applyFill="1" applyBorder="1" applyAlignment="1" applyProtection="1">
      <alignment vertical="center" wrapText="1"/>
    </xf>
    <xf numFmtId="165" fontId="16" fillId="8" borderId="28" xfId="1" applyNumberFormat="1" applyFont="1" applyFill="1" applyBorder="1" applyAlignment="1" applyProtection="1">
      <alignment horizontal="center" vertical="center" wrapText="1"/>
    </xf>
    <xf numFmtId="0" fontId="16" fillId="15" borderId="2" xfId="0" applyFont="1" applyFill="1" applyBorder="1" applyAlignment="1" applyProtection="1">
      <alignment vertical="center" wrapText="1"/>
    </xf>
    <xf numFmtId="2" fontId="16" fillId="15" borderId="23" xfId="0" applyNumberFormat="1" applyFont="1" applyFill="1" applyBorder="1" applyAlignment="1" applyProtection="1">
      <alignment horizontal="center" vertical="center" wrapText="1"/>
    </xf>
    <xf numFmtId="49" fontId="11" fillId="6" borderId="29" xfId="0" applyNumberFormat="1" applyFont="1" applyFill="1" applyBorder="1" applyAlignment="1" applyProtection="1">
      <alignment horizontal="right" vertical="top" wrapText="1" readingOrder="2"/>
      <protection hidden="1"/>
    </xf>
    <xf numFmtId="49" fontId="11" fillId="6" borderId="32" xfId="0" applyNumberFormat="1" applyFont="1" applyFill="1" applyBorder="1" applyAlignment="1" applyProtection="1">
      <alignment horizontal="right" vertical="top" wrapText="1" readingOrder="2"/>
      <protection hidden="1"/>
    </xf>
    <xf numFmtId="49" fontId="17" fillId="19" borderId="60" xfId="0" applyNumberFormat="1" applyFont="1" applyFill="1" applyBorder="1" applyAlignment="1" applyProtection="1">
      <alignment horizontal="center" vertical="top"/>
      <protection hidden="1"/>
    </xf>
    <xf numFmtId="49" fontId="17" fillId="19" borderId="61" xfId="0" applyNumberFormat="1" applyFont="1" applyFill="1" applyBorder="1" applyAlignment="1" applyProtection="1">
      <alignment horizontal="center" vertical="top"/>
      <protection hidden="1"/>
    </xf>
    <xf numFmtId="49" fontId="11" fillId="15" borderId="29" xfId="0" applyNumberFormat="1" applyFont="1" applyFill="1" applyBorder="1" applyAlignment="1" applyProtection="1">
      <alignment horizontal="right" vertical="top" wrapText="1" readingOrder="2"/>
      <protection hidden="1"/>
    </xf>
    <xf numFmtId="49" fontId="11" fillId="15" borderId="32" xfId="0" applyNumberFormat="1" applyFont="1" applyFill="1" applyBorder="1" applyAlignment="1" applyProtection="1">
      <alignment horizontal="right" vertical="top" wrapText="1" readingOrder="2"/>
      <protection hidden="1"/>
    </xf>
    <xf numFmtId="49" fontId="20" fillId="20" borderId="58" xfId="0" applyNumberFormat="1" applyFont="1" applyFill="1" applyBorder="1" applyAlignment="1" applyProtection="1">
      <alignment horizontal="center" vertical="top" wrapText="1"/>
      <protection hidden="1"/>
    </xf>
    <xf numFmtId="49" fontId="20" fillId="20" borderId="53" xfId="0" applyNumberFormat="1" applyFont="1" applyFill="1" applyBorder="1" applyAlignment="1" applyProtection="1">
      <alignment horizontal="center" vertical="top" wrapText="1"/>
      <protection hidden="1"/>
    </xf>
    <xf numFmtId="49" fontId="16" fillId="11" borderId="16" xfId="0" applyNumberFormat="1" applyFont="1" applyFill="1" applyBorder="1" applyAlignment="1" applyProtection="1">
      <alignment horizontal="center" wrapText="1"/>
      <protection hidden="1"/>
    </xf>
    <xf numFmtId="49" fontId="16" fillId="11" borderId="12" xfId="0" applyNumberFormat="1" applyFont="1" applyFill="1" applyBorder="1" applyAlignment="1" applyProtection="1">
      <alignment horizontal="center" wrapText="1"/>
      <protection hidden="1"/>
    </xf>
    <xf numFmtId="49" fontId="16" fillId="11" borderId="13" xfId="0" applyNumberFormat="1" applyFont="1" applyFill="1" applyBorder="1" applyAlignment="1" applyProtection="1">
      <alignment horizontal="center" wrapText="1"/>
      <protection hidden="1"/>
    </xf>
    <xf numFmtId="49" fontId="17" fillId="11" borderId="36" xfId="0" applyNumberFormat="1" applyFont="1" applyFill="1" applyBorder="1" applyAlignment="1" applyProtection="1">
      <alignment horizontal="center" vertical="top" wrapText="1"/>
      <protection hidden="1"/>
    </xf>
    <xf numFmtId="49" fontId="17" fillId="11" borderId="14" xfId="0" applyNumberFormat="1" applyFont="1" applyFill="1" applyBorder="1" applyAlignment="1" applyProtection="1">
      <alignment horizontal="center" vertical="top" wrapText="1"/>
      <protection hidden="1"/>
    </xf>
    <xf numFmtId="49" fontId="19" fillId="11" borderId="29" xfId="0" applyNumberFormat="1" applyFont="1" applyFill="1" applyBorder="1" applyAlignment="1" applyProtection="1">
      <alignment horizontal="center" vertical="top" wrapText="1"/>
      <protection hidden="1"/>
    </xf>
    <xf numFmtId="49" fontId="19" fillId="11" borderId="32" xfId="0" applyNumberFormat="1" applyFont="1" applyFill="1" applyBorder="1" applyAlignment="1" applyProtection="1">
      <alignment horizontal="center" vertical="top" wrapText="1"/>
      <protection hidden="1"/>
    </xf>
    <xf numFmtId="49" fontId="18" fillId="11" borderId="29" xfId="0" applyNumberFormat="1" applyFont="1" applyFill="1" applyBorder="1" applyAlignment="1" applyProtection="1">
      <alignment horizontal="center" vertical="top" wrapText="1"/>
      <protection hidden="1"/>
    </xf>
    <xf numFmtId="49" fontId="18" fillId="11" borderId="32" xfId="0" applyNumberFormat="1" applyFont="1" applyFill="1" applyBorder="1" applyAlignment="1" applyProtection="1">
      <alignment horizontal="center" vertical="top" wrapText="1"/>
      <protection hidden="1"/>
    </xf>
    <xf numFmtId="49" fontId="18" fillId="11" borderId="33" xfId="0" applyNumberFormat="1" applyFont="1" applyFill="1" applyBorder="1" applyAlignment="1" applyProtection="1">
      <alignment horizontal="center" vertical="top" wrapText="1"/>
      <protection hidden="1"/>
    </xf>
    <xf numFmtId="49" fontId="18" fillId="11" borderId="24" xfId="0" applyNumberFormat="1" applyFont="1" applyFill="1" applyBorder="1" applyAlignment="1" applyProtection="1">
      <alignment horizontal="center" vertical="top" wrapText="1"/>
      <protection hidden="1"/>
    </xf>
    <xf numFmtId="49" fontId="17" fillId="19" borderId="6" xfId="0" applyNumberFormat="1" applyFont="1" applyFill="1" applyBorder="1" applyAlignment="1" applyProtection="1">
      <alignment horizontal="center" vertical="top"/>
      <protection hidden="1"/>
    </xf>
    <xf numFmtId="49" fontId="17" fillId="19" borderId="5" xfId="0" applyNumberFormat="1" applyFont="1" applyFill="1" applyBorder="1" applyAlignment="1" applyProtection="1">
      <alignment horizontal="center" vertical="top"/>
      <protection hidden="1"/>
    </xf>
    <xf numFmtId="49" fontId="20" fillId="20" borderId="36" xfId="0" applyNumberFormat="1" applyFont="1" applyFill="1" applyBorder="1" applyAlignment="1" applyProtection="1">
      <alignment horizontal="center" vertical="top" wrapText="1"/>
      <protection hidden="1"/>
    </xf>
    <xf numFmtId="49" fontId="20" fillId="20" borderId="14" xfId="0" applyNumberFormat="1" applyFont="1" applyFill="1" applyBorder="1" applyAlignment="1" applyProtection="1">
      <alignment horizontal="center" vertical="top" wrapText="1"/>
      <protection hidden="1"/>
    </xf>
    <xf numFmtId="49" fontId="16" fillId="18" borderId="7" xfId="0" applyNumberFormat="1" applyFont="1" applyFill="1" applyBorder="1" applyAlignment="1" applyProtection="1">
      <alignment horizontal="center" vertical="top" readingOrder="2"/>
      <protection hidden="1"/>
    </xf>
    <xf numFmtId="49" fontId="16" fillId="18" borderId="42" xfId="0" applyNumberFormat="1" applyFont="1" applyFill="1" applyBorder="1" applyAlignment="1" applyProtection="1">
      <alignment horizontal="center" vertical="top" readingOrder="2"/>
      <protection hidden="1"/>
    </xf>
    <xf numFmtId="49" fontId="16" fillId="18" borderId="24" xfId="0" applyNumberFormat="1" applyFont="1" applyFill="1" applyBorder="1" applyAlignment="1" applyProtection="1">
      <alignment horizontal="center" vertical="top" readingOrder="2"/>
      <protection hidden="1"/>
    </xf>
    <xf numFmtId="49" fontId="20" fillId="6" borderId="52" xfId="0" applyNumberFormat="1" applyFont="1" applyFill="1" applyBorder="1" applyAlignment="1" applyProtection="1">
      <alignment horizontal="center" vertical="top" wrapText="1"/>
      <protection hidden="1"/>
    </xf>
    <xf numFmtId="49" fontId="20" fillId="6" borderId="60" xfId="0" applyNumberFormat="1" applyFont="1" applyFill="1" applyBorder="1" applyAlignment="1" applyProtection="1">
      <alignment horizontal="center" vertical="top" wrapText="1"/>
      <protection hidden="1"/>
    </xf>
    <xf numFmtId="49" fontId="16" fillId="6" borderId="39" xfId="0" applyNumberFormat="1" applyFont="1" applyFill="1" applyBorder="1" applyAlignment="1" applyProtection="1">
      <alignment horizontal="center" vertical="top" wrapText="1" readingOrder="2"/>
      <protection hidden="1"/>
    </xf>
    <xf numFmtId="49" fontId="16" fillId="6" borderId="21" xfId="0" applyNumberFormat="1" applyFont="1" applyFill="1" applyBorder="1" applyAlignment="1" applyProtection="1">
      <alignment horizontal="center" vertical="top" wrapText="1" readingOrder="2"/>
      <protection hidden="1"/>
    </xf>
    <xf numFmtId="49" fontId="16" fillId="6" borderId="44" xfId="0" applyNumberFormat="1" applyFont="1" applyFill="1" applyBorder="1" applyAlignment="1" applyProtection="1">
      <alignment horizontal="center" vertical="top" wrapText="1" readingOrder="2"/>
      <protection hidden="1"/>
    </xf>
    <xf numFmtId="49" fontId="16" fillId="6" borderId="50" xfId="0" applyNumberFormat="1" applyFont="1" applyFill="1" applyBorder="1" applyAlignment="1" applyProtection="1">
      <alignment horizontal="center" vertical="top" wrapText="1" readingOrder="2"/>
      <protection hidden="1"/>
    </xf>
    <xf numFmtId="49" fontId="16" fillId="6" borderId="49" xfId="0" applyNumberFormat="1" applyFont="1" applyFill="1" applyBorder="1" applyAlignment="1" applyProtection="1">
      <alignment horizontal="center" vertical="top" wrapText="1" readingOrder="2"/>
      <protection hidden="1"/>
    </xf>
    <xf numFmtId="49" fontId="16" fillId="6" borderId="64" xfId="0" applyNumberFormat="1" applyFont="1" applyFill="1" applyBorder="1" applyAlignment="1" applyProtection="1">
      <alignment horizontal="center" vertical="top" wrapText="1" readingOrder="2"/>
      <protection hidden="1"/>
    </xf>
    <xf numFmtId="49" fontId="20" fillId="6" borderId="63" xfId="0" applyNumberFormat="1" applyFont="1" applyFill="1" applyBorder="1" applyAlignment="1" applyProtection="1">
      <alignment horizontal="center" vertical="top" wrapText="1"/>
      <protection hidden="1"/>
    </xf>
    <xf numFmtId="49" fontId="20" fillId="6" borderId="11" xfId="0" applyNumberFormat="1" applyFont="1" applyFill="1" applyBorder="1" applyAlignment="1" applyProtection="1">
      <alignment horizontal="center" vertical="top" wrapText="1"/>
      <protection hidden="1"/>
    </xf>
    <xf numFmtId="49" fontId="20" fillId="6" borderId="10" xfId="0" applyNumberFormat="1" applyFont="1" applyFill="1" applyBorder="1" applyAlignment="1" applyProtection="1">
      <alignment horizontal="center" vertical="top" wrapText="1"/>
      <protection hidden="1"/>
    </xf>
    <xf numFmtId="49" fontId="16" fillId="15" borderId="40" xfId="0" applyNumberFormat="1" applyFont="1" applyFill="1" applyBorder="1" applyAlignment="1" applyProtection="1">
      <alignment horizontal="center" vertical="top" readingOrder="2"/>
      <protection hidden="1"/>
    </xf>
    <xf numFmtId="49" fontId="16" fillId="15" borderId="17" xfId="0" applyNumberFormat="1" applyFont="1" applyFill="1" applyBorder="1" applyAlignment="1" applyProtection="1">
      <alignment horizontal="center" vertical="top" readingOrder="2"/>
      <protection hidden="1"/>
    </xf>
    <xf numFmtId="0" fontId="8" fillId="7" borderId="12" xfId="0" applyNumberFormat="1" applyFont="1" applyFill="1" applyBorder="1" applyAlignment="1" applyProtection="1">
      <alignment horizontal="center" vertical="center" wrapText="1" readingOrder="2"/>
      <protection hidden="1"/>
    </xf>
    <xf numFmtId="0" fontId="8" fillId="7" borderId="22" xfId="0" applyNumberFormat="1" applyFont="1" applyFill="1" applyBorder="1" applyAlignment="1" applyProtection="1">
      <alignment horizontal="center" vertical="center" wrapText="1" readingOrder="2"/>
      <protection hidden="1"/>
    </xf>
    <xf numFmtId="0" fontId="8" fillId="7" borderId="18" xfId="0" applyNumberFormat="1" applyFont="1" applyFill="1" applyBorder="1" applyAlignment="1" applyProtection="1">
      <alignment horizontal="center" vertical="center" wrapText="1" readingOrder="2"/>
      <protection hidden="1"/>
    </xf>
    <xf numFmtId="0" fontId="8" fillId="7" borderId="36" xfId="0" applyNumberFormat="1" applyFont="1" applyFill="1" applyBorder="1" applyAlignment="1" applyProtection="1">
      <alignment horizontal="center" vertical="center" wrapText="1" readingOrder="2"/>
      <protection hidden="1"/>
    </xf>
    <xf numFmtId="0" fontId="15" fillId="7" borderId="16" xfId="0" applyFont="1" applyFill="1" applyBorder="1" applyAlignment="1" applyProtection="1">
      <alignment horizontal="center" vertical="center" wrapText="1" readingOrder="2"/>
      <protection hidden="1"/>
    </xf>
    <xf numFmtId="0" fontId="15" fillId="7" borderId="39" xfId="0" applyFont="1" applyFill="1" applyBorder="1" applyAlignment="1" applyProtection="1">
      <alignment horizontal="center" vertical="center" wrapText="1" readingOrder="2"/>
      <protection hidden="1"/>
    </xf>
    <xf numFmtId="0" fontId="15" fillId="7" borderId="12" xfId="0" applyFont="1" applyFill="1" applyBorder="1" applyAlignment="1" applyProtection="1">
      <alignment horizontal="center" vertical="center" wrapText="1" readingOrder="2"/>
      <protection hidden="1"/>
    </xf>
    <xf numFmtId="0" fontId="15" fillId="7" borderId="21" xfId="0" applyFont="1" applyFill="1" applyBorder="1" applyAlignment="1" applyProtection="1">
      <alignment horizontal="center" vertical="center" wrapText="1" readingOrder="2"/>
      <protection hidden="1"/>
    </xf>
    <xf numFmtId="0" fontId="8" fillId="7" borderId="16" xfId="0" applyNumberFormat="1" applyFont="1" applyFill="1" applyBorder="1" applyAlignment="1" applyProtection="1">
      <alignment horizontal="center" vertical="center" wrapText="1" readingOrder="2"/>
      <protection hidden="1"/>
    </xf>
    <xf numFmtId="0" fontId="8" fillId="7" borderId="19" xfId="0" applyNumberFormat="1" applyFont="1" applyFill="1" applyBorder="1" applyAlignment="1" applyProtection="1">
      <alignment horizontal="center" vertical="center" wrapText="1" readingOrder="2"/>
      <protection hidden="1"/>
    </xf>
    <xf numFmtId="0" fontId="12" fillId="8" borderId="31" xfId="0" applyFont="1" applyFill="1" applyBorder="1" applyAlignment="1" applyProtection="1">
      <alignment horizontal="right" vertical="top" wrapText="1" readingOrder="2"/>
      <protection hidden="1"/>
    </xf>
    <xf numFmtId="0" fontId="12" fillId="8" borderId="45" xfId="0" applyFont="1" applyFill="1" applyBorder="1" applyAlignment="1" applyProtection="1">
      <alignment horizontal="right" vertical="top" wrapText="1" readingOrder="2"/>
      <protection hidden="1"/>
    </xf>
    <xf numFmtId="0" fontId="12" fillId="8" borderId="59" xfId="0" applyFont="1" applyFill="1" applyBorder="1" applyAlignment="1" applyProtection="1">
      <alignment horizontal="right" vertical="top" wrapText="1" readingOrder="2"/>
      <protection hidden="1"/>
    </xf>
    <xf numFmtId="0" fontId="12" fillId="8" borderId="57" xfId="0" applyFont="1" applyFill="1" applyBorder="1" applyAlignment="1" applyProtection="1">
      <alignment horizontal="right" vertical="top" wrapText="1" readingOrder="2"/>
      <protection hidden="1"/>
    </xf>
    <xf numFmtId="1" fontId="14" fillId="16" borderId="20" xfId="1" applyNumberFormat="1" applyFont="1" applyFill="1" applyBorder="1" applyAlignment="1" applyProtection="1">
      <alignment horizontal="center" vertical="center" wrapText="1" readingOrder="2"/>
      <protection hidden="1"/>
    </xf>
    <xf numFmtId="1" fontId="14" fillId="16" borderId="21" xfId="1" applyNumberFormat="1" applyFont="1" applyFill="1" applyBorder="1" applyAlignment="1" applyProtection="1">
      <alignment horizontal="center" vertical="center" wrapText="1" readingOrder="2"/>
      <protection hidden="1"/>
    </xf>
    <xf numFmtId="0" fontId="8" fillId="17" borderId="38" xfId="0" applyFont="1" applyFill="1" applyBorder="1" applyAlignment="1" applyProtection="1">
      <alignment horizontal="center" vertical="center" wrapText="1" readingOrder="2"/>
      <protection hidden="1"/>
    </xf>
    <xf numFmtId="0" fontId="8" fillId="17" borderId="20" xfId="0" applyFont="1" applyFill="1" applyBorder="1" applyAlignment="1" applyProtection="1">
      <alignment horizontal="center" vertical="center" wrapText="1" readingOrder="2"/>
      <protection hidden="1"/>
    </xf>
    <xf numFmtId="0" fontId="8" fillId="12" borderId="63" xfId="0" applyFont="1" applyFill="1" applyBorder="1" applyAlignment="1" applyProtection="1">
      <alignment horizontal="center" vertical="top" wrapText="1" readingOrder="2"/>
      <protection hidden="1"/>
    </xf>
    <xf numFmtId="0" fontId="8" fillId="12" borderId="11" xfId="0" applyFont="1" applyFill="1" applyBorder="1" applyAlignment="1" applyProtection="1">
      <alignment horizontal="center" vertical="top" wrapText="1" readingOrder="2"/>
      <protection hidden="1"/>
    </xf>
    <xf numFmtId="0" fontId="8" fillId="12" borderId="17" xfId="0" applyFont="1" applyFill="1" applyBorder="1" applyAlignment="1" applyProtection="1">
      <alignment horizontal="center" vertical="top" wrapText="1" readingOrder="2"/>
      <protection hidden="1"/>
    </xf>
    <xf numFmtId="0" fontId="12" fillId="8" borderId="62" xfId="0" applyFont="1" applyFill="1" applyBorder="1" applyAlignment="1" applyProtection="1">
      <alignment horizontal="right" vertical="top" wrapText="1" readingOrder="2"/>
      <protection hidden="1"/>
    </xf>
    <xf numFmtId="0" fontId="12" fillId="8" borderId="49" xfId="0" applyFont="1" applyFill="1" applyBorder="1" applyAlignment="1" applyProtection="1">
      <alignment horizontal="right" vertical="top" wrapText="1" readingOrder="2"/>
      <protection hidden="1"/>
    </xf>
    <xf numFmtId="0" fontId="12" fillId="8" borderId="50" xfId="0" applyFont="1" applyFill="1" applyBorder="1" applyAlignment="1" applyProtection="1">
      <alignment horizontal="right" vertical="top" wrapText="1" readingOrder="2"/>
      <protection hidden="1"/>
    </xf>
    <xf numFmtId="0" fontId="8" fillId="12" borderId="40" xfId="0" applyFont="1" applyFill="1" applyBorder="1" applyAlignment="1" applyProtection="1">
      <alignment horizontal="center" vertical="top" wrapText="1" readingOrder="2"/>
      <protection hidden="1"/>
    </xf>
    <xf numFmtId="0" fontId="12" fillId="8" borderId="44" xfId="0" applyFont="1" applyFill="1" applyBorder="1" applyAlignment="1" applyProtection="1">
      <alignment horizontal="right" vertical="top" wrapText="1" readingOrder="2"/>
      <protection hidden="1"/>
    </xf>
    <xf numFmtId="0" fontId="10" fillId="14" borderId="52" xfId="0" applyFont="1" applyFill="1" applyBorder="1" applyAlignment="1">
      <alignment horizontal="center" vertical="center" wrapText="1"/>
    </xf>
    <xf numFmtId="0" fontId="10" fillId="14" borderId="53" xfId="0" applyFont="1" applyFill="1" applyBorder="1" applyAlignment="1">
      <alignment horizontal="center" vertical="center" wrapText="1"/>
    </xf>
    <xf numFmtId="0" fontId="10" fillId="14" borderId="54" xfId="0" applyFont="1" applyFill="1" applyBorder="1" applyAlignment="1">
      <alignment horizontal="center" vertical="center" wrapText="1"/>
    </xf>
    <xf numFmtId="0" fontId="10" fillId="14" borderId="55" xfId="0" applyFont="1" applyFill="1" applyBorder="1" applyAlignment="1">
      <alignment horizontal="center" vertical="center" wrapText="1"/>
    </xf>
    <xf numFmtId="0" fontId="10" fillId="14" borderId="56" xfId="0" applyFont="1" applyFill="1" applyBorder="1" applyAlignment="1">
      <alignment horizontal="center" vertical="center" wrapText="1"/>
    </xf>
    <xf numFmtId="0" fontId="10" fillId="14" borderId="57" xfId="0" applyFont="1" applyFill="1" applyBorder="1" applyAlignment="1">
      <alignment horizontal="center" vertical="center" wrapText="1"/>
    </xf>
    <xf numFmtId="0" fontId="5" fillId="0" borderId="46" xfId="0" applyFont="1" applyBorder="1" applyAlignment="1">
      <alignment horizontal="center"/>
    </xf>
    <xf numFmtId="0" fontId="5" fillId="0" borderId="47" xfId="0" applyFont="1" applyBorder="1" applyAlignment="1">
      <alignment horizontal="center"/>
    </xf>
    <xf numFmtId="0" fontId="5" fillId="0" borderId="48" xfId="0" applyFont="1" applyBorder="1" applyAlignment="1">
      <alignment horizontal="center"/>
    </xf>
    <xf numFmtId="0" fontId="5" fillId="6" borderId="30" xfId="0" applyFont="1" applyFill="1" applyBorder="1" applyAlignment="1">
      <alignment horizontal="center" vertical="center" wrapText="1"/>
    </xf>
    <xf numFmtId="0" fontId="5" fillId="6" borderId="18" xfId="0" applyFont="1" applyFill="1" applyBorder="1" applyAlignment="1">
      <alignment horizontal="center" vertical="center"/>
    </xf>
    <xf numFmtId="0" fontId="5" fillId="6" borderId="36" xfId="0" applyFont="1" applyFill="1" applyBorder="1" applyAlignment="1">
      <alignment horizontal="center" vertical="center" wrapText="1"/>
    </xf>
    <xf numFmtId="0" fontId="0" fillId="6" borderId="18" xfId="0" applyFill="1" applyBorder="1" applyAlignment="1">
      <alignment horizontal="center" vertical="center"/>
    </xf>
    <xf numFmtId="0" fontId="0" fillId="6" borderId="14" xfId="0" applyFill="1" applyBorder="1" applyAlignment="1">
      <alignment horizontal="center" vertical="center"/>
    </xf>
    <xf numFmtId="0" fontId="8" fillId="7" borderId="39" xfId="0" applyNumberFormat="1" applyFont="1" applyFill="1" applyBorder="1" applyAlignment="1" applyProtection="1">
      <alignment horizontal="center" vertical="center" wrapText="1" readingOrder="2"/>
      <protection hidden="1"/>
    </xf>
    <xf numFmtId="0" fontId="8" fillId="7" borderId="13" xfId="0" applyNumberFormat="1" applyFont="1" applyFill="1" applyBorder="1" applyAlignment="1" applyProtection="1">
      <alignment horizontal="center" vertical="center" wrapText="1" readingOrder="2"/>
      <protection hidden="1"/>
    </xf>
    <xf numFmtId="0" fontId="8" fillId="7" borderId="51" xfId="0" applyNumberFormat="1" applyFont="1" applyFill="1" applyBorder="1" applyAlignment="1" applyProtection="1">
      <alignment horizontal="center" vertical="center" wrapText="1" readingOrder="2"/>
      <protection hidden="1"/>
    </xf>
    <xf numFmtId="0" fontId="8" fillId="7" borderId="15" xfId="0" applyNumberFormat="1" applyFont="1" applyFill="1" applyBorder="1" applyAlignment="1" applyProtection="1">
      <alignment horizontal="center" vertical="center" wrapText="1" readingOrder="2"/>
      <protection hidden="1"/>
    </xf>
    <xf numFmtId="0" fontId="5" fillId="0" borderId="13" xfId="0" applyFont="1" applyBorder="1" applyAlignment="1">
      <alignment horizontal="center"/>
    </xf>
    <xf numFmtId="0" fontId="5" fillId="0" borderId="15" xfId="0" applyFont="1" applyBorder="1" applyAlignment="1">
      <alignment horizontal="center"/>
    </xf>
    <xf numFmtId="0" fontId="10" fillId="14" borderId="16" xfId="0" applyFont="1" applyFill="1" applyBorder="1" applyAlignment="1">
      <alignment horizontal="center" vertical="center" wrapText="1"/>
    </xf>
    <xf numFmtId="0" fontId="10" fillId="14" borderId="36" xfId="0" applyFont="1" applyFill="1" applyBorder="1" applyAlignment="1">
      <alignment horizontal="center" vertical="center" wrapText="1"/>
    </xf>
    <xf numFmtId="0" fontId="10" fillId="14" borderId="12" xfId="0" applyFont="1" applyFill="1" applyBorder="1" applyAlignment="1">
      <alignment horizontal="center" vertical="center" wrapText="1"/>
    </xf>
    <xf numFmtId="0" fontId="10" fillId="14" borderId="29" xfId="0" applyFont="1" applyFill="1" applyBorder="1" applyAlignment="1">
      <alignment horizontal="center" vertical="center" wrapText="1"/>
    </xf>
    <xf numFmtId="0" fontId="16" fillId="10" borderId="1" xfId="0" applyFont="1" applyFill="1" applyBorder="1" applyAlignment="1" applyProtection="1">
      <alignment horizontal="center" vertical="center" wrapText="1"/>
    </xf>
    <xf numFmtId="0" fontId="16" fillId="10" borderId="4" xfId="0" applyFont="1" applyFill="1" applyBorder="1" applyAlignment="1" applyProtection="1">
      <alignment horizontal="center" vertical="center" wrapText="1"/>
    </xf>
    <xf numFmtId="0" fontId="5" fillId="10" borderId="30" xfId="0" applyFont="1" applyFill="1" applyBorder="1" applyAlignment="1" applyProtection="1">
      <alignment horizontal="center"/>
    </xf>
    <xf numFmtId="0" fontId="5" fillId="10" borderId="14" xfId="0" applyFont="1" applyFill="1" applyBorder="1" applyAlignment="1" applyProtection="1">
      <alignment horizontal="center"/>
    </xf>
    <xf numFmtId="9" fontId="21" fillId="9" borderId="38" xfId="0" applyNumberFormat="1" applyFont="1" applyFill="1" applyBorder="1" applyAlignment="1" applyProtection="1">
      <alignment horizontal="center" vertical="center"/>
    </xf>
    <xf numFmtId="9" fontId="21" fillId="9" borderId="32" xfId="0" applyNumberFormat="1" applyFont="1" applyFill="1" applyBorder="1" applyAlignment="1" applyProtection="1">
      <alignment horizontal="center" vertical="center"/>
    </xf>
    <xf numFmtId="0" fontId="0" fillId="0" borderId="43" xfId="0" applyBorder="1" applyAlignment="1" applyProtection="1">
      <alignment horizontal="center"/>
    </xf>
  </cellXfs>
  <cellStyles count="3">
    <cellStyle name="Normal" xfId="0" builtinId="0"/>
    <cellStyle name="Percent" xfId="1" builtinId="5"/>
    <cellStyle name="היפר-קישור" xfId="2" builtinId="8"/>
  </cellStyles>
  <dxfs count="29">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rgb="FFFF0000"/>
        </patternFill>
      </fill>
    </dxf>
    <dxf>
      <fill>
        <patternFill>
          <bgColor theme="6" tint="0.59996337778862885"/>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
      <font>
        <color rgb="FFFF0000"/>
      </font>
      <fill>
        <patternFill>
          <bgColor rgb="FFFFFF00"/>
        </patternFill>
      </fill>
    </dxf>
    <dxf>
      <font>
        <color rgb="FFFFFF00"/>
      </font>
      <fill>
        <patternFill>
          <bgColor rgb="FFFF0000"/>
        </patternFill>
      </fill>
    </dxf>
    <dxf>
      <font>
        <color rgb="FFFFFF00"/>
      </font>
      <fill>
        <patternFill>
          <bgColor rgb="FF92D050"/>
        </patternFill>
      </fill>
    </dxf>
    <dxf>
      <fill>
        <patternFill>
          <bgColor theme="6" tint="0.59996337778862885"/>
        </patternFill>
      </fill>
    </dxf>
    <dxf>
      <fill>
        <patternFill>
          <bgColor rgb="FFFF0000"/>
        </patternFill>
      </fill>
    </dxf>
    <dxf>
      <fill>
        <patternFill>
          <bgColor rgb="FFFFFF00"/>
        </patternFill>
      </fill>
    </dxf>
    <dxf>
      <fill>
        <patternFill>
          <bgColor theme="6" tint="0.59996337778862885"/>
        </patternFill>
      </fill>
    </dxf>
  </dxfs>
  <tableStyles count="0" defaultTableStyle="TableStyleMedium2" defaultPivotStyle="PivotStyleLight16"/>
  <colors>
    <mruColors>
      <color rgb="FF727E70"/>
      <color rgb="FF879385"/>
      <color rgb="FF47438D"/>
      <color rgb="FF3689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showGridLines="0" rightToLeft="1" tabSelected="1" view="pageBreakPreview" zoomScaleNormal="100" zoomScaleSheetLayoutView="100" workbookViewId="0">
      <pane xSplit="3" ySplit="2" topLeftCell="D3" activePane="bottomRight" state="frozen"/>
      <selection pane="topRight" activeCell="D1" sqref="D1"/>
      <selection pane="bottomLeft" activeCell="A3" sqref="A3"/>
      <selection pane="bottomRight" sqref="A1:A6"/>
    </sheetView>
  </sheetViews>
  <sheetFormatPr defaultColWidth="9" defaultRowHeight="14.25" x14ac:dyDescent="0.2"/>
  <cols>
    <col min="1" max="1" width="7.25" style="18" bestFit="1" customWidth="1"/>
    <col min="2" max="2" width="12.125" style="19" customWidth="1"/>
    <col min="3" max="3" width="58.375" style="18" customWidth="1"/>
    <col min="4" max="6" width="11.375" style="15" customWidth="1"/>
    <col min="7" max="16384" width="9" style="15"/>
  </cols>
  <sheetData>
    <row r="1" spans="1:6" s="61" customFormat="1" ht="19.5" x14ac:dyDescent="0.2">
      <c r="A1" s="120" t="s">
        <v>0</v>
      </c>
      <c r="B1" s="123" t="s">
        <v>1</v>
      </c>
      <c r="C1" s="124"/>
      <c r="D1" s="60">
        <v>1</v>
      </c>
      <c r="E1" s="60">
        <v>2</v>
      </c>
      <c r="F1" s="60">
        <v>3</v>
      </c>
    </row>
    <row r="2" spans="1:6" s="59" customFormat="1" ht="18.75" x14ac:dyDescent="0.2">
      <c r="A2" s="121"/>
      <c r="B2" s="125" t="s">
        <v>20</v>
      </c>
      <c r="C2" s="126"/>
      <c r="D2" s="58"/>
      <c r="E2" s="58"/>
      <c r="F2" s="58"/>
    </row>
    <row r="3" spans="1:6" s="59" customFormat="1" ht="18.75" x14ac:dyDescent="0.2">
      <c r="A3" s="121"/>
      <c r="B3" s="125" t="s">
        <v>21</v>
      </c>
      <c r="C3" s="126"/>
      <c r="D3" s="58"/>
      <c r="E3" s="58"/>
      <c r="F3" s="58"/>
    </row>
    <row r="4" spans="1:6" s="59" customFormat="1" ht="15" x14ac:dyDescent="0.2">
      <c r="A4" s="121"/>
      <c r="B4" s="127" t="s">
        <v>24</v>
      </c>
      <c r="C4" s="128"/>
      <c r="D4" s="58"/>
      <c r="E4" s="58"/>
      <c r="F4" s="58"/>
    </row>
    <row r="5" spans="1:6" s="59" customFormat="1" ht="15" x14ac:dyDescent="0.2">
      <c r="A5" s="121"/>
      <c r="B5" s="127" t="s">
        <v>13</v>
      </c>
      <c r="C5" s="128"/>
      <c r="D5" s="58"/>
      <c r="E5" s="58"/>
      <c r="F5" s="58"/>
    </row>
    <row r="6" spans="1:6" s="59" customFormat="1" ht="15.75" thickBot="1" x14ac:dyDescent="0.25">
      <c r="A6" s="122"/>
      <c r="B6" s="129" t="s">
        <v>27</v>
      </c>
      <c r="C6" s="130"/>
      <c r="D6" s="62"/>
      <c r="E6" s="62"/>
      <c r="F6" s="62"/>
    </row>
    <row r="7" spans="1:6" ht="33.75" thickBot="1" x14ac:dyDescent="0.25">
      <c r="A7" s="23" t="s">
        <v>38</v>
      </c>
      <c r="B7" s="131" t="s">
        <v>29</v>
      </c>
      <c r="C7" s="132"/>
      <c r="D7" s="27" t="str">
        <f>IF(OR(D8="פסילה",D13="פסילה"),"פסילה",IF(OR(D8="נדרשת השלמה",D13="נדרשת השלמה"),"נדרשת השלמה","עמידה בדרישות"))</f>
        <v>נדרשת השלמה</v>
      </c>
      <c r="E7" s="27" t="str">
        <f>IF(OR(E8="פסילה",E13="פסילה"),"פסילה",IF(OR(E8="נדרשת השלמה",E13="נדרשת השלמה"),"נדרשת השלמה","עמידה בדרישות"))</f>
        <v>נדרשת השלמה</v>
      </c>
      <c r="F7" s="27" t="str">
        <f>IF(OR(F8="פסילה",F13="פסילה"),"פסילה",IF(OR(F8="נדרשת השלמה",F13="נדרשת השלמה"),"נדרשת השלמה","עמידה בדרישות"))</f>
        <v>נדרשת השלמה</v>
      </c>
    </row>
    <row r="8" spans="1:6" s="20" customFormat="1" ht="33" x14ac:dyDescent="0.2">
      <c r="A8" s="24" t="s">
        <v>39</v>
      </c>
      <c r="B8" s="133" t="s">
        <v>16</v>
      </c>
      <c r="C8" s="134"/>
      <c r="D8" s="27" t="str">
        <f t="array" ref="D8">IF(SUM(LEN(D9:D12)-LEN(SUBSTITUTE(D9:D12,"V","")))+SUM(LEN(D9:D12)-LEN(SUBSTITUTE(D9:D12,"ל.ר.","")))/LEN("ל.ר.")=4,"עמידה בדרישות",IF(SUM(LEN(D9:D12)-LEN(SUBSTITUTE(D9:D12,"X","")))&gt;0,"פסילה","נדרשת השלמה"))</f>
        <v>נדרשת השלמה</v>
      </c>
      <c r="E8" s="27" t="str">
        <f t="array" ref="E8">IF(SUM(LEN(E9:E12)-LEN(SUBSTITUTE(E9:E12,"V","")))+SUM(LEN(E9:E12)-LEN(SUBSTITUTE(E9:E12,"ל.ר.","")))/LEN("ל.ר.")=4,"עמידה בדרישות",IF(SUM(LEN(E9:E12)-LEN(SUBSTITUTE(E9:E12,"X","")))&gt;0,"פסילה","נדרשת השלמה"))</f>
        <v>נדרשת השלמה</v>
      </c>
      <c r="F8" s="27" t="str">
        <f t="array" ref="F8">IF(SUM(LEN(F9:F12)-LEN(SUBSTITUTE(F9:F12,"V","")))+SUM(LEN(F9:F12)-LEN(SUBSTITUTE(F9:F12,"ל.ר.","")))/LEN("ל.ר.")=4,"עמידה בדרישות",IF(SUM(LEN(F9:F12)-LEN(SUBSTITUTE(F9:F12,"X","")))&gt;0,"פסילה","נדרשת השלמה"))</f>
        <v>נדרשת השלמה</v>
      </c>
    </row>
    <row r="9" spans="1:6" s="20" customFormat="1" ht="15.75" x14ac:dyDescent="0.2">
      <c r="A9" s="25" t="s">
        <v>40</v>
      </c>
      <c r="B9" s="112" t="s">
        <v>85</v>
      </c>
      <c r="C9" s="113"/>
      <c r="D9" s="21"/>
      <c r="E9" s="21"/>
      <c r="F9" s="21"/>
    </row>
    <row r="10" spans="1:6" s="20" customFormat="1" ht="45.6" customHeight="1" x14ac:dyDescent="0.2">
      <c r="A10" s="25" t="s">
        <v>41</v>
      </c>
      <c r="B10" s="112" t="s">
        <v>86</v>
      </c>
      <c r="C10" s="113"/>
      <c r="D10" s="21"/>
      <c r="E10" s="21"/>
      <c r="F10" s="21"/>
    </row>
    <row r="11" spans="1:6" s="20" customFormat="1" ht="191.45" customHeight="1" x14ac:dyDescent="0.2">
      <c r="A11" s="25" t="s">
        <v>42</v>
      </c>
      <c r="B11" s="112" t="s">
        <v>87</v>
      </c>
      <c r="C11" s="113"/>
      <c r="D11" s="21"/>
      <c r="E11" s="21"/>
      <c r="F11" s="21"/>
    </row>
    <row r="12" spans="1:6" s="20" customFormat="1" ht="67.150000000000006" customHeight="1" thickBot="1" x14ac:dyDescent="0.25">
      <c r="A12" s="25" t="s">
        <v>43</v>
      </c>
      <c r="B12" s="112" t="s">
        <v>164</v>
      </c>
      <c r="C12" s="113"/>
      <c r="D12" s="21"/>
      <c r="E12" s="21"/>
      <c r="F12" s="21"/>
    </row>
    <row r="13" spans="1:6" s="17" customFormat="1" ht="33.75" thickBot="1" x14ac:dyDescent="0.25">
      <c r="A13" s="87" t="s">
        <v>44</v>
      </c>
      <c r="B13" s="118" t="s">
        <v>15</v>
      </c>
      <c r="C13" s="119"/>
      <c r="D13" s="27" t="str">
        <f t="array" ref="D13">IF(SUM(LEN(D14:D23)-LEN(SUBSTITUTE(D14:D23,"V","")))+SUM(LEN(D14:D23)-LEN(SUBSTITUTE(D14:D23,"ל.ר.","")))/LEN("ל.ר.")=10,"עמידה בדרישות",IF(SUM(LEN(D14:D23)-LEN(SUBSTITUTE(D14:D23,"X","")))&gt;0,"פסילה","נדרשת השלמה"))</f>
        <v>נדרשת השלמה</v>
      </c>
      <c r="E13" s="27" t="str">
        <f t="array" ref="E13">IF(SUM(LEN(E14:E23)-LEN(SUBSTITUTE(E14:E23,"V","")))+SUM(LEN(E14:E23)-LEN(SUBSTITUTE(E14:E23,"ל.ר.","")))/LEN("ל.ר.")=10,"עמידה בדרישות",IF(SUM(LEN(E14:E23)-LEN(SUBSTITUTE(E14:E23,"X","")))&gt;0,"פסילה","נדרשת השלמה"))</f>
        <v>נדרשת השלמה</v>
      </c>
      <c r="F13" s="27" t="str">
        <f t="array" ref="F13">IF(SUM(LEN(F14:F23)-LEN(SUBSTITUTE(F14:F23,"V","")))+SUM(LEN(F14:F23)-LEN(SUBSTITUTE(F14:F23,"ל.ר.","")))/LEN("ל.ר.")=10,"עמידה בדרישות",IF(SUM(LEN(F14:F23)-LEN(SUBSTITUTE(F14:F23,"X","")))&gt;0,"פסילה","נדרשת השלמה"))</f>
        <v>נדרשת השלמה</v>
      </c>
    </row>
    <row r="14" spans="1:6" s="16" customFormat="1" ht="80.45" customHeight="1" x14ac:dyDescent="0.2">
      <c r="A14" s="138" t="s">
        <v>45</v>
      </c>
      <c r="B14" s="140" t="s">
        <v>73</v>
      </c>
      <c r="C14" s="88" t="s">
        <v>76</v>
      </c>
      <c r="D14" s="85"/>
      <c r="E14" s="21"/>
      <c r="F14" s="21"/>
    </row>
    <row r="15" spans="1:6" s="16" customFormat="1" ht="34.9" customHeight="1" thickBot="1" x14ac:dyDescent="0.25">
      <c r="A15" s="139"/>
      <c r="B15" s="141"/>
      <c r="C15" s="89" t="s">
        <v>77</v>
      </c>
      <c r="D15" s="85"/>
      <c r="E15" s="21"/>
      <c r="F15" s="21"/>
    </row>
    <row r="16" spans="1:6" s="16" customFormat="1" ht="79.900000000000006" customHeight="1" x14ac:dyDescent="0.2">
      <c r="A16" s="138" t="s">
        <v>46</v>
      </c>
      <c r="B16" s="142" t="s">
        <v>79</v>
      </c>
      <c r="C16" s="89" t="s">
        <v>80</v>
      </c>
      <c r="D16" s="85"/>
      <c r="E16" s="21"/>
      <c r="F16" s="21"/>
    </row>
    <row r="17" spans="1:6" s="16" customFormat="1" ht="80.45" customHeight="1" thickBot="1" x14ac:dyDescent="0.25">
      <c r="A17" s="139"/>
      <c r="B17" s="143"/>
      <c r="C17" s="89" t="s">
        <v>78</v>
      </c>
      <c r="D17" s="85"/>
      <c r="E17" s="21"/>
      <c r="F17" s="21"/>
    </row>
    <row r="18" spans="1:6" s="16" customFormat="1" ht="63" customHeight="1" x14ac:dyDescent="0.2">
      <c r="A18" s="146" t="s">
        <v>72</v>
      </c>
      <c r="B18" s="142" t="s">
        <v>74</v>
      </c>
      <c r="C18" s="89" t="s">
        <v>81</v>
      </c>
      <c r="D18" s="85"/>
      <c r="E18" s="21"/>
      <c r="F18" s="21"/>
    </row>
    <row r="19" spans="1:6" s="16" customFormat="1" ht="36" customHeight="1" x14ac:dyDescent="0.2">
      <c r="A19" s="147"/>
      <c r="B19" s="143"/>
      <c r="C19" s="89" t="s">
        <v>83</v>
      </c>
      <c r="D19" s="85"/>
      <c r="E19" s="21"/>
      <c r="F19" s="21"/>
    </row>
    <row r="20" spans="1:6" s="16" customFormat="1" ht="63" customHeight="1" x14ac:dyDescent="0.2">
      <c r="A20" s="147"/>
      <c r="B20" s="142" t="s">
        <v>75</v>
      </c>
      <c r="C20" s="89" t="s">
        <v>82</v>
      </c>
      <c r="D20" s="85"/>
      <c r="E20" s="21"/>
      <c r="F20" s="21"/>
    </row>
    <row r="21" spans="1:6" s="16" customFormat="1" ht="36.6" customHeight="1" x14ac:dyDescent="0.2">
      <c r="A21" s="147"/>
      <c r="B21" s="144"/>
      <c r="C21" s="89" t="s">
        <v>83</v>
      </c>
      <c r="D21" s="85"/>
      <c r="E21" s="21"/>
      <c r="F21" s="21"/>
    </row>
    <row r="22" spans="1:6" s="16" customFormat="1" ht="31.9" customHeight="1" x14ac:dyDescent="0.2">
      <c r="A22" s="147"/>
      <c r="B22" s="144"/>
      <c r="C22" s="89" t="s">
        <v>84</v>
      </c>
      <c r="D22" s="85"/>
      <c r="E22" s="21"/>
      <c r="F22" s="21"/>
    </row>
    <row r="23" spans="1:6" s="16" customFormat="1" ht="16.5" thickBot="1" x14ac:dyDescent="0.25">
      <c r="A23" s="148"/>
      <c r="B23" s="145"/>
      <c r="C23" s="90" t="s">
        <v>88</v>
      </c>
      <c r="D23" s="85"/>
      <c r="E23" s="21"/>
      <c r="F23" s="21"/>
    </row>
    <row r="24" spans="1:6" s="17" customFormat="1" ht="33.75" thickBot="1" x14ac:dyDescent="0.25">
      <c r="A24" s="23" t="s">
        <v>28</v>
      </c>
      <c r="B24" s="114" t="s">
        <v>2</v>
      </c>
      <c r="C24" s="115"/>
      <c r="D24" s="27" t="str">
        <f t="array" ref="D24">IF(SUM(LEN(D25:D47)-LEN(SUBSTITUTE(D25:D47,"V","")))+SUM(LEN(D25:D47)-LEN(SUBSTITUTE(D25:D47,"ל.ר.","")))/LEN("ל.ר.")=23,"עמידה בדרישות",IF(SUM(LEN(D25:D47)-LEN(SUBSTITUTE(D25:D47,"X","")))&gt;0,"פסילה","נדרשת השלמה"))</f>
        <v>נדרשת השלמה</v>
      </c>
      <c r="E24" s="27" t="str">
        <f t="array" ref="E24">IF(SUM(LEN(E25:E47)-LEN(SUBSTITUTE(E25:E47,"V","")))+SUM(LEN(E25:E47)-LEN(SUBSTITUTE(E25:E47,"ל.ר.","")))/LEN("ל.ר.")=23,"עמידה בדרישות",IF(SUM(LEN(E25:E47)-LEN(SUBSTITUTE(E25:E47,"X","")))&gt;0,"פסילה","נדרשת השלמה"))</f>
        <v>נדרשת השלמה</v>
      </c>
      <c r="F24" s="27" t="str">
        <f t="array" ref="F24">IF(SUM(LEN(F25:F47)-LEN(SUBSTITUTE(F25:F47,"V","")))+SUM(LEN(F25:F47)-LEN(SUBSTITUTE(F25:F47,"ל.ר.","")))/LEN("ל.ר.")=23,"עמידה בדרישות",IF(SUM(LEN(F25:F47)-LEN(SUBSTITUTE(F25:F47,"X","")))&gt;0,"פסילה","נדרשת השלמה"))</f>
        <v>נדרשת השלמה</v>
      </c>
    </row>
    <row r="25" spans="1:6" s="17" customFormat="1" ht="15.75" x14ac:dyDescent="0.2">
      <c r="A25" s="26" t="s">
        <v>30</v>
      </c>
      <c r="B25" s="116" t="s">
        <v>89</v>
      </c>
      <c r="C25" s="117"/>
      <c r="D25" s="22"/>
      <c r="E25" s="22"/>
      <c r="F25" s="22"/>
    </row>
    <row r="26" spans="1:6" s="17" customFormat="1" ht="31.15" customHeight="1" x14ac:dyDescent="0.2">
      <c r="A26" s="26" t="s">
        <v>31</v>
      </c>
      <c r="B26" s="116" t="s">
        <v>90</v>
      </c>
      <c r="C26" s="117"/>
      <c r="D26" s="22"/>
      <c r="E26" s="22"/>
      <c r="F26" s="22"/>
    </row>
    <row r="27" spans="1:6" s="17" customFormat="1" ht="49.9" customHeight="1" x14ac:dyDescent="0.2">
      <c r="A27" s="26" t="s">
        <v>47</v>
      </c>
      <c r="B27" s="116" t="s">
        <v>91</v>
      </c>
      <c r="C27" s="117"/>
      <c r="D27" s="22"/>
      <c r="E27" s="22"/>
      <c r="F27" s="22"/>
    </row>
    <row r="28" spans="1:6" s="17" customFormat="1" ht="34.15" customHeight="1" x14ac:dyDescent="0.2">
      <c r="A28" s="26" t="s">
        <v>48</v>
      </c>
      <c r="B28" s="116" t="s">
        <v>92</v>
      </c>
      <c r="C28" s="117"/>
      <c r="D28" s="22"/>
      <c r="E28" s="22"/>
      <c r="F28" s="22"/>
    </row>
    <row r="29" spans="1:6" s="17" customFormat="1" ht="36" customHeight="1" x14ac:dyDescent="0.2">
      <c r="A29" s="149" t="s">
        <v>49</v>
      </c>
      <c r="B29" s="116" t="s">
        <v>93</v>
      </c>
      <c r="C29" s="117"/>
      <c r="D29" s="22"/>
      <c r="E29" s="22"/>
      <c r="F29" s="22"/>
    </row>
    <row r="30" spans="1:6" s="17" customFormat="1" ht="36" customHeight="1" x14ac:dyDescent="0.2">
      <c r="A30" s="150"/>
      <c r="B30" s="116" t="s">
        <v>94</v>
      </c>
      <c r="C30" s="117"/>
      <c r="D30" s="22"/>
      <c r="E30" s="22"/>
      <c r="F30" s="22"/>
    </row>
    <row r="31" spans="1:6" s="17" customFormat="1" ht="36" customHeight="1" x14ac:dyDescent="0.2">
      <c r="A31" s="26" t="s">
        <v>50</v>
      </c>
      <c r="B31" s="116" t="s">
        <v>95</v>
      </c>
      <c r="C31" s="117"/>
      <c r="D31" s="22"/>
      <c r="E31" s="22"/>
      <c r="F31" s="22"/>
    </row>
    <row r="32" spans="1:6" s="17" customFormat="1" ht="32.450000000000003" customHeight="1" x14ac:dyDescent="0.2">
      <c r="A32" s="26" t="s">
        <v>51</v>
      </c>
      <c r="B32" s="116" t="s">
        <v>96</v>
      </c>
      <c r="C32" s="117"/>
      <c r="D32" s="22"/>
      <c r="E32" s="22"/>
      <c r="F32" s="22"/>
    </row>
    <row r="33" spans="1:6" s="17" customFormat="1" ht="37.9" customHeight="1" x14ac:dyDescent="0.2">
      <c r="A33" s="26" t="s">
        <v>52</v>
      </c>
      <c r="B33" s="116" t="s">
        <v>97</v>
      </c>
      <c r="C33" s="117"/>
      <c r="D33" s="22"/>
      <c r="E33" s="22"/>
      <c r="F33" s="22"/>
    </row>
    <row r="34" spans="1:6" s="17" customFormat="1" ht="30.6" customHeight="1" x14ac:dyDescent="0.2">
      <c r="A34" s="26" t="s">
        <v>53</v>
      </c>
      <c r="B34" s="116" t="s">
        <v>98</v>
      </c>
      <c r="C34" s="117"/>
      <c r="D34" s="22"/>
      <c r="E34" s="22"/>
      <c r="F34" s="22"/>
    </row>
    <row r="35" spans="1:6" s="17" customFormat="1" ht="15.75" x14ac:dyDescent="0.2">
      <c r="A35" s="26" t="s">
        <v>54</v>
      </c>
      <c r="B35" s="116" t="s">
        <v>99</v>
      </c>
      <c r="C35" s="117"/>
      <c r="D35" s="22"/>
      <c r="E35" s="22"/>
      <c r="F35" s="22"/>
    </row>
    <row r="36" spans="1:6" s="17" customFormat="1" ht="16.899999999999999" customHeight="1" x14ac:dyDescent="0.2">
      <c r="A36" s="26" t="s">
        <v>55</v>
      </c>
      <c r="B36" s="116" t="s">
        <v>100</v>
      </c>
      <c r="C36" s="117"/>
      <c r="D36" s="22"/>
      <c r="E36" s="22"/>
      <c r="F36" s="22"/>
    </row>
    <row r="37" spans="1:6" s="17" customFormat="1" ht="17.45" customHeight="1" x14ac:dyDescent="0.2">
      <c r="A37" s="26" t="s">
        <v>56</v>
      </c>
      <c r="B37" s="116" t="s">
        <v>101</v>
      </c>
      <c r="C37" s="117"/>
      <c r="D37" s="22"/>
      <c r="E37" s="22"/>
      <c r="F37" s="22"/>
    </row>
    <row r="38" spans="1:6" s="17" customFormat="1" ht="84" customHeight="1" x14ac:dyDescent="0.2">
      <c r="A38" s="26" t="s">
        <v>57</v>
      </c>
      <c r="B38" s="116" t="s">
        <v>102</v>
      </c>
      <c r="C38" s="117"/>
      <c r="D38" s="22"/>
      <c r="E38" s="22"/>
      <c r="F38" s="22"/>
    </row>
    <row r="39" spans="1:6" s="17" customFormat="1" ht="172.9" customHeight="1" x14ac:dyDescent="0.2">
      <c r="A39" s="26" t="s">
        <v>58</v>
      </c>
      <c r="B39" s="116" t="s">
        <v>103</v>
      </c>
      <c r="C39" s="117"/>
      <c r="D39" s="22"/>
      <c r="E39" s="22"/>
      <c r="F39" s="22"/>
    </row>
    <row r="40" spans="1:6" s="17" customFormat="1" ht="33.6" customHeight="1" x14ac:dyDescent="0.2">
      <c r="A40" s="26" t="s">
        <v>59</v>
      </c>
      <c r="B40" s="116" t="s">
        <v>104</v>
      </c>
      <c r="C40" s="117"/>
      <c r="D40" s="22"/>
      <c r="E40" s="22"/>
      <c r="F40" s="22"/>
    </row>
    <row r="41" spans="1:6" ht="18.600000000000001" customHeight="1" x14ac:dyDescent="0.2">
      <c r="A41" s="26" t="s">
        <v>60</v>
      </c>
      <c r="B41" s="116" t="s">
        <v>109</v>
      </c>
      <c r="C41" s="117"/>
      <c r="D41" s="22"/>
      <c r="E41" s="22"/>
      <c r="F41" s="22"/>
    </row>
    <row r="42" spans="1:6" ht="36" customHeight="1" x14ac:dyDescent="0.2">
      <c r="A42" s="26" t="s">
        <v>105</v>
      </c>
      <c r="B42" s="116" t="s">
        <v>115</v>
      </c>
      <c r="C42" s="117"/>
      <c r="D42" s="86"/>
      <c r="E42" s="86"/>
      <c r="F42" s="86"/>
    </row>
    <row r="43" spans="1:6" ht="33.6" customHeight="1" x14ac:dyDescent="0.2">
      <c r="A43" s="26" t="s">
        <v>106</v>
      </c>
      <c r="B43" s="116" t="s">
        <v>110</v>
      </c>
      <c r="C43" s="117"/>
      <c r="D43" s="86"/>
      <c r="E43" s="86"/>
      <c r="F43" s="86"/>
    </row>
    <row r="44" spans="1:6" ht="48" customHeight="1" x14ac:dyDescent="0.2">
      <c r="A44" s="26" t="s">
        <v>107</v>
      </c>
      <c r="B44" s="116" t="s">
        <v>111</v>
      </c>
      <c r="C44" s="117"/>
      <c r="D44" s="86"/>
      <c r="E44" s="86"/>
      <c r="F44" s="86"/>
    </row>
    <row r="45" spans="1:6" ht="33" customHeight="1" x14ac:dyDescent="0.2">
      <c r="A45" s="26" t="s">
        <v>108</v>
      </c>
      <c r="B45" s="116" t="s">
        <v>112</v>
      </c>
      <c r="C45" s="117"/>
      <c r="D45" s="86"/>
      <c r="E45" s="86"/>
      <c r="F45" s="86"/>
    </row>
    <row r="46" spans="1:6" ht="33" customHeight="1" x14ac:dyDescent="0.2">
      <c r="A46" s="26" t="s">
        <v>32</v>
      </c>
      <c r="B46" s="116" t="s">
        <v>25</v>
      </c>
      <c r="C46" s="117"/>
      <c r="D46" s="86"/>
      <c r="E46" s="86"/>
      <c r="F46" s="86"/>
    </row>
    <row r="47" spans="1:6" ht="34.9" customHeight="1" thickBot="1" x14ac:dyDescent="0.25">
      <c r="A47" s="26" t="s">
        <v>113</v>
      </c>
      <c r="B47" s="116" t="s">
        <v>114</v>
      </c>
      <c r="C47" s="117"/>
      <c r="D47" s="86"/>
      <c r="E47" s="86"/>
      <c r="F47" s="86"/>
    </row>
    <row r="48" spans="1:6" ht="33.75" thickBot="1" x14ac:dyDescent="0.25">
      <c r="A48" s="135" t="s">
        <v>33</v>
      </c>
      <c r="B48" s="136"/>
      <c r="C48" s="137"/>
      <c r="D48" s="27" t="str">
        <f>IF(OR(D7="פסילה",D24="פסילה"),"פסילה",IF(OR(D7="נדרשת השלמה",D24="נדרשת השלמה"),"נדרשת השלמה","עמידה בדרישות"))</f>
        <v>נדרשת השלמה</v>
      </c>
      <c r="E48" s="27" t="str">
        <f>IF(OR(E7="פסילה",E24="פסילה"),"פסילה",IF(OR(E7="נדרשת השלמה",E24="נדרשת השלמה"),"נדרשת השלמה","עמידה בדרישות"))</f>
        <v>נדרשת השלמה</v>
      </c>
      <c r="F48" s="27" t="str">
        <f>IF(OR(F7="פסילה",F24="פסילה"),"פסילה",IF(OR(F7="נדרשת השלמה",F24="נדרשת השלמה"),"נדרשת השלמה","עמידה בדרישות"))</f>
        <v>נדרשת השלמה</v>
      </c>
    </row>
  </sheetData>
  <mergeCells count="47">
    <mergeCell ref="A29:A30"/>
    <mergeCell ref="B30:C30"/>
    <mergeCell ref="B42:C42"/>
    <mergeCell ref="B43:C43"/>
    <mergeCell ref="B44:C44"/>
    <mergeCell ref="B33:C33"/>
    <mergeCell ref="B34:C34"/>
    <mergeCell ref="B35:C35"/>
    <mergeCell ref="B36:C36"/>
    <mergeCell ref="A14:A15"/>
    <mergeCell ref="A16:A17"/>
    <mergeCell ref="B14:B15"/>
    <mergeCell ref="B16:B17"/>
    <mergeCell ref="B20:B23"/>
    <mergeCell ref="A18:A23"/>
    <mergeCell ref="B18:B19"/>
    <mergeCell ref="A48:C48"/>
    <mergeCell ref="B37:C37"/>
    <mergeCell ref="B38:C38"/>
    <mergeCell ref="B39:C39"/>
    <mergeCell ref="B40:C40"/>
    <mergeCell ref="B41:C41"/>
    <mergeCell ref="B45:C45"/>
    <mergeCell ref="B46:C46"/>
    <mergeCell ref="B47:C47"/>
    <mergeCell ref="B27:C27"/>
    <mergeCell ref="B28:C28"/>
    <mergeCell ref="B29:C29"/>
    <mergeCell ref="B31:C31"/>
    <mergeCell ref="B32:C32"/>
    <mergeCell ref="B7:C7"/>
    <mergeCell ref="B8:C8"/>
    <mergeCell ref="B9:C9"/>
    <mergeCell ref="B10:C10"/>
    <mergeCell ref="B11:C11"/>
    <mergeCell ref="A1:A6"/>
    <mergeCell ref="B1:C1"/>
    <mergeCell ref="B2:C2"/>
    <mergeCell ref="B3:C3"/>
    <mergeCell ref="B4:C4"/>
    <mergeCell ref="B5:C5"/>
    <mergeCell ref="B6:C6"/>
    <mergeCell ref="B12:C12"/>
    <mergeCell ref="B24:C24"/>
    <mergeCell ref="B25:C25"/>
    <mergeCell ref="B13:C13"/>
    <mergeCell ref="B26:C26"/>
  </mergeCells>
  <conditionalFormatting sqref="D7:F13 D24:F48">
    <cfRule type="containsText" dxfId="28" priority="5" operator="containsText" text="ל.ר">
      <formula>NOT(ISERROR(SEARCH("ל.ר",D7)))</formula>
    </cfRule>
    <cfRule type="containsText" dxfId="27" priority="9" operator="containsText" text="$">
      <formula>NOT(ISERROR(SEARCH("$",D7)))</formula>
    </cfRule>
    <cfRule type="containsText" dxfId="26" priority="10" operator="containsText" text="X">
      <formula>NOT(ISERROR(SEARCH("X",D7)))</formula>
    </cfRule>
    <cfRule type="containsText" dxfId="25" priority="11" operator="containsText" text="V">
      <formula>NOT(ISERROR(SEARCH("V",D7)))</formula>
    </cfRule>
  </conditionalFormatting>
  <conditionalFormatting sqref="D48:F48 D7:F8 D13:F13 D24:F24">
    <cfRule type="containsText" dxfId="24" priority="6" operator="containsText" text="עמידה בדרישות">
      <formula>NOT(ISERROR(SEARCH("עמידה בדרישות",D7)))</formula>
    </cfRule>
    <cfRule type="containsText" dxfId="23" priority="7" operator="containsText" text="פסילה">
      <formula>NOT(ISERROR(SEARCH("פסילה",D7)))</formula>
    </cfRule>
    <cfRule type="containsText" dxfId="22" priority="8" operator="containsText" text="נדרשת השלמה">
      <formula>NOT(ISERROR(SEARCH("נדרשת השלמה",D7)))</formula>
    </cfRule>
  </conditionalFormatting>
  <conditionalFormatting sqref="D14:F23">
    <cfRule type="containsText" dxfId="21" priority="1" operator="containsText" text="ל.ר">
      <formula>NOT(ISERROR(SEARCH("ל.ר",D14)))</formula>
    </cfRule>
    <cfRule type="containsText" dxfId="20" priority="2" operator="containsText" text="$">
      <formula>NOT(ISERROR(SEARCH("$",D14)))</formula>
    </cfRule>
    <cfRule type="containsText" dxfId="19" priority="3" operator="containsText" text="X">
      <formula>NOT(ISERROR(SEARCH("X",D14)))</formula>
    </cfRule>
    <cfRule type="containsText" dxfId="18" priority="4" operator="containsText" text="V">
      <formula>NOT(ISERROR(SEARCH("V",D14)))</formula>
    </cfRule>
  </conditionalFormatting>
  <pageMargins left="0.7" right="0.7" top="0.75" bottom="0.75" header="0.3" footer="0.3"/>
  <pageSetup scale="1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rightToLeft="1" view="pageBreakPreview" zoomScaleNormal="85" zoomScaleSheetLayoutView="100" workbookViewId="0">
      <pane xSplit="3" ySplit="3" topLeftCell="D19" activePane="bottomRight" state="frozen"/>
      <selection pane="topRight" activeCell="D1" sqref="D1"/>
      <selection pane="bottomLeft" activeCell="A4" sqref="A4"/>
      <selection pane="bottomRight" sqref="A1:B2"/>
    </sheetView>
  </sheetViews>
  <sheetFormatPr defaultColWidth="24.25" defaultRowHeight="15" x14ac:dyDescent="0.2"/>
  <cols>
    <col min="1" max="1" width="11.75" style="13" customWidth="1"/>
    <col min="2" max="2" width="24.25" style="13" customWidth="1"/>
    <col min="3" max="3" width="24.25" style="13"/>
    <col min="4" max="9" width="21.375" style="13" customWidth="1"/>
    <col min="10" max="16384" width="24.25" style="13"/>
  </cols>
  <sheetData>
    <row r="1" spans="1:19" ht="15.75" x14ac:dyDescent="0.2">
      <c r="A1" s="155" t="s">
        <v>26</v>
      </c>
      <c r="B1" s="156"/>
      <c r="C1" s="55" t="s">
        <v>19</v>
      </c>
      <c r="D1" s="159">
        <f>'תנאי-סף'!D1</f>
        <v>1</v>
      </c>
      <c r="E1" s="160"/>
      <c r="F1" s="153">
        <f>'תנאי-סף'!E1</f>
        <v>2</v>
      </c>
      <c r="G1" s="154"/>
      <c r="H1" s="159">
        <f>'תנאי-סף'!F1</f>
        <v>3</v>
      </c>
      <c r="I1" s="160"/>
      <c r="J1" s="12"/>
      <c r="K1" s="12"/>
      <c r="L1" s="12"/>
      <c r="M1" s="12"/>
      <c r="N1" s="12"/>
      <c r="O1" s="12"/>
      <c r="P1" s="12"/>
      <c r="Q1" s="12"/>
      <c r="R1" s="12"/>
      <c r="S1" s="12"/>
    </row>
    <row r="2" spans="1:19" ht="15.75" x14ac:dyDescent="0.2">
      <c r="A2" s="157"/>
      <c r="B2" s="158"/>
      <c r="C2" s="52" t="s">
        <v>20</v>
      </c>
      <c r="D2" s="151">
        <f>INDEX('תנאי-סף'!$D$1:$F$2,2,MATCH(D1,'תנאי-סף'!$D$1:$F$1,0))</f>
        <v>0</v>
      </c>
      <c r="E2" s="152"/>
      <c r="F2" s="151">
        <f>INDEX('תנאי-סף'!$D$1:$F$2,2,MATCH(F1,'תנאי-סף'!$D$1:$F$1,0))</f>
        <v>0</v>
      </c>
      <c r="G2" s="152"/>
      <c r="H2" s="151">
        <f>INDEX('תנאי-סף'!$D$1:$F$2,2,MATCH(H1,'תנאי-סף'!$D$1:$F$1,0))</f>
        <v>0</v>
      </c>
      <c r="I2" s="152"/>
      <c r="J2" s="12"/>
      <c r="K2" s="12"/>
      <c r="L2" s="12"/>
      <c r="M2" s="12"/>
      <c r="N2" s="12"/>
      <c r="O2" s="12"/>
      <c r="P2" s="12"/>
      <c r="Q2" s="12"/>
      <c r="R2" s="12"/>
      <c r="S2" s="12"/>
    </row>
    <row r="3" spans="1:19" ht="15.75" x14ac:dyDescent="0.2">
      <c r="A3" s="47" t="s">
        <v>17</v>
      </c>
      <c r="B3" s="45" t="s">
        <v>18</v>
      </c>
      <c r="C3" s="52" t="s">
        <v>4</v>
      </c>
      <c r="D3" s="47" t="s">
        <v>14</v>
      </c>
      <c r="E3" s="48" t="s">
        <v>5</v>
      </c>
      <c r="F3" s="56" t="s">
        <v>12</v>
      </c>
      <c r="G3" s="52" t="s">
        <v>5</v>
      </c>
      <c r="H3" s="47" t="s">
        <v>12</v>
      </c>
      <c r="I3" s="48" t="s">
        <v>5</v>
      </c>
      <c r="J3" s="12"/>
      <c r="K3" s="12"/>
      <c r="L3" s="12"/>
      <c r="M3" s="12"/>
      <c r="N3" s="12"/>
      <c r="O3" s="12"/>
      <c r="P3" s="12"/>
      <c r="Q3" s="12"/>
      <c r="R3" s="12"/>
      <c r="S3" s="12"/>
    </row>
    <row r="4" spans="1:19" ht="88.15" customHeight="1" thickBot="1" x14ac:dyDescent="0.25">
      <c r="A4" s="91" t="s">
        <v>61</v>
      </c>
      <c r="B4" s="92" t="s">
        <v>116</v>
      </c>
      <c r="C4" s="93">
        <v>0.35</v>
      </c>
      <c r="D4" s="53" t="s">
        <v>130</v>
      </c>
      <c r="E4" s="50">
        <f>MIN(E5+E6+E11+E12,35)</f>
        <v>0</v>
      </c>
      <c r="F4" s="53" t="s">
        <v>130</v>
      </c>
      <c r="G4" s="50">
        <f>MIN(G5+G6+G11+G12,35)</f>
        <v>0</v>
      </c>
      <c r="H4" s="53" t="s">
        <v>130</v>
      </c>
      <c r="I4" s="50">
        <f>MIN(I5+I6+I11+I12,35)</f>
        <v>0</v>
      </c>
      <c r="J4" s="12"/>
      <c r="K4" s="12"/>
      <c r="L4" s="12"/>
      <c r="M4" s="12"/>
      <c r="N4" s="12"/>
      <c r="O4" s="12"/>
      <c r="P4" s="12"/>
      <c r="Q4" s="12"/>
      <c r="R4" s="12"/>
      <c r="S4" s="12"/>
    </row>
    <row r="5" spans="1:19" s="14" customFormat="1" ht="66" customHeight="1" thickBot="1" x14ac:dyDescent="0.25">
      <c r="A5" s="169" t="s">
        <v>126</v>
      </c>
      <c r="B5" s="172" t="s">
        <v>128</v>
      </c>
      <c r="C5" s="98" t="s">
        <v>129</v>
      </c>
      <c r="D5" s="96"/>
      <c r="E5" s="51">
        <f>MIN(D5*3,12)</f>
        <v>0</v>
      </c>
      <c r="F5" s="54"/>
      <c r="G5" s="51">
        <f>MIN(F5*3,12)</f>
        <v>0</v>
      </c>
      <c r="H5" s="54"/>
      <c r="I5" s="51">
        <f>MIN(H5*3,12)</f>
        <v>0</v>
      </c>
      <c r="J5" s="12"/>
      <c r="K5" s="12"/>
      <c r="L5" s="12"/>
      <c r="M5" s="12"/>
      <c r="N5" s="12"/>
      <c r="O5" s="12"/>
      <c r="P5" s="12"/>
      <c r="Q5" s="12"/>
      <c r="R5" s="12"/>
      <c r="S5" s="12"/>
    </row>
    <row r="6" spans="1:19" s="12" customFormat="1" ht="87" customHeight="1" x14ac:dyDescent="0.2">
      <c r="A6" s="170"/>
      <c r="B6" s="173"/>
      <c r="C6" s="106" t="s">
        <v>132</v>
      </c>
      <c r="D6" s="53" t="s">
        <v>133</v>
      </c>
      <c r="E6" s="50">
        <f>MIN(SUM(E7:E10),8)</f>
        <v>0</v>
      </c>
      <c r="F6" s="53" t="s">
        <v>133</v>
      </c>
      <c r="G6" s="50">
        <f>MIN(SUM(G7:G10),8)</f>
        <v>0</v>
      </c>
      <c r="H6" s="53" t="s">
        <v>133</v>
      </c>
      <c r="I6" s="50">
        <f>MIN(SUM(I7:I10),8)</f>
        <v>0</v>
      </c>
    </row>
    <row r="7" spans="1:19" s="12" customFormat="1" ht="51.6" customHeight="1" x14ac:dyDescent="0.2">
      <c r="A7" s="170"/>
      <c r="B7" s="173"/>
      <c r="C7" s="105" t="s">
        <v>131</v>
      </c>
      <c r="D7" s="96"/>
      <c r="E7" s="51">
        <f>D7*0.5</f>
        <v>0</v>
      </c>
      <c r="F7" s="54"/>
      <c r="G7" s="51">
        <f>F7*0.5</f>
        <v>0</v>
      </c>
      <c r="H7" s="54"/>
      <c r="I7" s="51">
        <f>H7*0.5</f>
        <v>0</v>
      </c>
    </row>
    <row r="8" spans="1:19" s="12" customFormat="1" ht="51" customHeight="1" x14ac:dyDescent="0.2">
      <c r="A8" s="170"/>
      <c r="B8" s="173"/>
      <c r="C8" s="105" t="s">
        <v>134</v>
      </c>
      <c r="D8" s="96"/>
      <c r="E8" s="51">
        <f>D8*1</f>
        <v>0</v>
      </c>
      <c r="F8" s="54"/>
      <c r="G8" s="51">
        <f>F8*1</f>
        <v>0</v>
      </c>
      <c r="H8" s="54"/>
      <c r="I8" s="51">
        <f>H8*1</f>
        <v>0</v>
      </c>
    </row>
    <row r="9" spans="1:19" s="12" customFormat="1" ht="51" customHeight="1" x14ac:dyDescent="0.2">
      <c r="A9" s="170"/>
      <c r="B9" s="173"/>
      <c r="C9" s="105" t="s">
        <v>135</v>
      </c>
      <c r="D9" s="96"/>
      <c r="E9" s="51">
        <f>D9*1.5</f>
        <v>0</v>
      </c>
      <c r="F9" s="54"/>
      <c r="G9" s="51">
        <f>F9*1.5</f>
        <v>0</v>
      </c>
      <c r="H9" s="54"/>
      <c r="I9" s="51">
        <f>H9*1.5</f>
        <v>0</v>
      </c>
    </row>
    <row r="10" spans="1:19" s="12" customFormat="1" ht="54" customHeight="1" x14ac:dyDescent="0.2">
      <c r="A10" s="171"/>
      <c r="B10" s="174"/>
      <c r="C10" s="105" t="s">
        <v>136</v>
      </c>
      <c r="D10" s="96"/>
      <c r="E10" s="51">
        <f>D10*2</f>
        <v>0</v>
      </c>
      <c r="F10" s="54"/>
      <c r="G10" s="51">
        <f>F10*2</f>
        <v>0</v>
      </c>
      <c r="H10" s="54"/>
      <c r="I10" s="51">
        <f>H10*2</f>
        <v>0</v>
      </c>
    </row>
    <row r="11" spans="1:19" s="12" customFormat="1" ht="68.45" customHeight="1" x14ac:dyDescent="0.2">
      <c r="A11" s="175" t="s">
        <v>127</v>
      </c>
      <c r="B11" s="176" t="s">
        <v>137</v>
      </c>
      <c r="C11" s="99" t="s">
        <v>138</v>
      </c>
      <c r="D11" s="96"/>
      <c r="E11" s="51">
        <f>MIN(D11*3,9)</f>
        <v>0</v>
      </c>
      <c r="F11" s="54"/>
      <c r="G11" s="51">
        <f>MIN(F11*3,9)</f>
        <v>0</v>
      </c>
      <c r="H11" s="54"/>
      <c r="I11" s="51">
        <f>MIN(H11*3,9)</f>
        <v>0</v>
      </c>
    </row>
    <row r="12" spans="1:19" s="12" customFormat="1" ht="84" customHeight="1" x14ac:dyDescent="0.2">
      <c r="A12" s="171"/>
      <c r="B12" s="174"/>
      <c r="C12" s="99" t="s">
        <v>139</v>
      </c>
      <c r="D12" s="96"/>
      <c r="E12" s="51">
        <f>MIN(D12*2,6)</f>
        <v>0</v>
      </c>
      <c r="F12" s="54"/>
      <c r="G12" s="51">
        <f>MIN(F12*2,6)</f>
        <v>0</v>
      </c>
      <c r="H12" s="54"/>
      <c r="I12" s="51">
        <f>MIN(H12*2,6)</f>
        <v>0</v>
      </c>
    </row>
    <row r="13" spans="1:19" ht="15.75" x14ac:dyDescent="0.2">
      <c r="A13" s="49" t="s">
        <v>62</v>
      </c>
      <c r="B13" s="46" t="s">
        <v>64</v>
      </c>
      <c r="C13" s="100">
        <v>0.1</v>
      </c>
      <c r="D13" s="97" t="s">
        <v>65</v>
      </c>
      <c r="E13" s="50">
        <f>המלצות!C9</f>
        <v>0</v>
      </c>
      <c r="F13" s="53" t="s">
        <v>65</v>
      </c>
      <c r="G13" s="50">
        <f>המלצות!I9</f>
        <v>0</v>
      </c>
      <c r="H13" s="53" t="s">
        <v>65</v>
      </c>
      <c r="I13" s="50">
        <f>המלצות!O9</f>
        <v>0</v>
      </c>
    </row>
    <row r="14" spans="1:19" ht="88.15" customHeight="1" thickBot="1" x14ac:dyDescent="0.25">
      <c r="A14" s="91" t="s">
        <v>63</v>
      </c>
      <c r="B14" s="92" t="s">
        <v>117</v>
      </c>
      <c r="C14" s="101">
        <v>0.15</v>
      </c>
      <c r="D14" s="53" t="s">
        <v>130</v>
      </c>
      <c r="E14" s="50">
        <f>MIN(E15+E16,15)</f>
        <v>0</v>
      </c>
      <c r="F14" s="53" t="s">
        <v>130</v>
      </c>
      <c r="G14" s="50">
        <f>MIN(40,SUM(G15:G17))</f>
        <v>0</v>
      </c>
      <c r="H14" s="53" t="s">
        <v>130</v>
      </c>
      <c r="I14" s="50">
        <f>MIN(40,SUM(I15:I17))</f>
        <v>0</v>
      </c>
      <c r="J14" s="12"/>
      <c r="K14" s="12"/>
      <c r="L14" s="12"/>
      <c r="M14" s="12"/>
      <c r="N14" s="12"/>
      <c r="O14" s="12"/>
      <c r="P14" s="12"/>
      <c r="Q14" s="12"/>
      <c r="R14" s="12"/>
      <c r="S14" s="12"/>
    </row>
    <row r="15" spans="1:19" ht="96" customHeight="1" x14ac:dyDescent="0.2">
      <c r="A15" s="175" t="s">
        <v>145</v>
      </c>
      <c r="B15" s="172" t="s">
        <v>146</v>
      </c>
      <c r="C15" s="98" t="s">
        <v>144</v>
      </c>
      <c r="D15" s="96"/>
      <c r="E15" s="51">
        <f>MIN(D15*3,9)</f>
        <v>0</v>
      </c>
      <c r="F15" s="54"/>
      <c r="G15" s="51">
        <f>MIN(F15*3,9)</f>
        <v>0</v>
      </c>
      <c r="H15" s="54"/>
      <c r="I15" s="51">
        <f>MIN(H15*3,9)</f>
        <v>0</v>
      </c>
      <c r="J15" s="12"/>
      <c r="K15" s="12"/>
      <c r="L15" s="12"/>
      <c r="M15" s="12"/>
      <c r="N15" s="12"/>
      <c r="O15" s="12"/>
      <c r="P15" s="12"/>
      <c r="Q15" s="12"/>
      <c r="R15" s="12"/>
      <c r="S15" s="12"/>
    </row>
    <row r="16" spans="1:19" ht="78.599999999999994" customHeight="1" x14ac:dyDescent="0.2">
      <c r="A16" s="170"/>
      <c r="B16" s="173"/>
      <c r="C16" s="106" t="s">
        <v>132</v>
      </c>
      <c r="D16" s="53" t="s">
        <v>133</v>
      </c>
      <c r="E16" s="50">
        <f>MIN(SUM(E17:E20),6)</f>
        <v>0</v>
      </c>
      <c r="F16" s="53" t="s">
        <v>133</v>
      </c>
      <c r="G16" s="50">
        <f>MIN(SUM(G17:G20),6)</f>
        <v>0</v>
      </c>
      <c r="H16" s="53" t="s">
        <v>133</v>
      </c>
      <c r="I16" s="50">
        <f>MIN(SUM(I17:I20),6)</f>
        <v>0</v>
      </c>
    </row>
    <row r="17" spans="1:9" ht="54" customHeight="1" x14ac:dyDescent="0.2">
      <c r="A17" s="170"/>
      <c r="B17" s="173"/>
      <c r="C17" s="105" t="s">
        <v>131</v>
      </c>
      <c r="D17" s="96"/>
      <c r="E17" s="51">
        <f>D17*0.5</f>
        <v>0</v>
      </c>
      <c r="F17" s="54"/>
      <c r="G17" s="51">
        <f>F17*0.5</f>
        <v>0</v>
      </c>
      <c r="H17" s="54"/>
      <c r="I17" s="51">
        <f>H17*0.5</f>
        <v>0</v>
      </c>
    </row>
    <row r="18" spans="1:9" ht="48" customHeight="1" x14ac:dyDescent="0.2">
      <c r="A18" s="170"/>
      <c r="B18" s="173"/>
      <c r="C18" s="105" t="s">
        <v>134</v>
      </c>
      <c r="D18" s="96"/>
      <c r="E18" s="51">
        <f>D18*1</f>
        <v>0</v>
      </c>
      <c r="F18" s="54"/>
      <c r="G18" s="51">
        <f>F18*1</f>
        <v>0</v>
      </c>
      <c r="H18" s="54"/>
      <c r="I18" s="51">
        <f>H18*1</f>
        <v>0</v>
      </c>
    </row>
    <row r="19" spans="1:9" ht="56.45" customHeight="1" x14ac:dyDescent="0.2">
      <c r="A19" s="170"/>
      <c r="B19" s="173"/>
      <c r="C19" s="105" t="s">
        <v>135</v>
      </c>
      <c r="D19" s="96"/>
      <c r="E19" s="51">
        <f>D19*1.5</f>
        <v>0</v>
      </c>
      <c r="F19" s="54"/>
      <c r="G19" s="51">
        <f>F19*1.5</f>
        <v>0</v>
      </c>
      <c r="H19" s="54"/>
      <c r="I19" s="51">
        <f>H19*1.5</f>
        <v>0</v>
      </c>
    </row>
    <row r="20" spans="1:9" ht="57" customHeight="1" x14ac:dyDescent="0.2">
      <c r="A20" s="171"/>
      <c r="B20" s="174"/>
      <c r="C20" s="105" t="s">
        <v>136</v>
      </c>
      <c r="D20" s="96"/>
      <c r="E20" s="51">
        <f>D20*2</f>
        <v>0</v>
      </c>
      <c r="F20" s="54"/>
      <c r="G20" s="51">
        <f>F20*2</f>
        <v>0</v>
      </c>
      <c r="H20" s="54"/>
      <c r="I20" s="51">
        <f>H20*2</f>
        <v>0</v>
      </c>
    </row>
    <row r="21" spans="1:9" ht="67.150000000000006" customHeight="1" x14ac:dyDescent="0.2">
      <c r="A21" s="91" t="s">
        <v>118</v>
      </c>
      <c r="B21" s="92" t="s">
        <v>119</v>
      </c>
      <c r="C21" s="101">
        <v>0.2</v>
      </c>
      <c r="D21" s="97" t="s">
        <v>147</v>
      </c>
      <c r="E21" s="50">
        <f>MIN(SUM(E22:E23),20)</f>
        <v>0</v>
      </c>
      <c r="F21" s="97" t="s">
        <v>147</v>
      </c>
      <c r="G21" s="50">
        <f>MIN(SUM(G22:G23),20)</f>
        <v>0</v>
      </c>
      <c r="H21" s="97" t="s">
        <v>147</v>
      </c>
      <c r="I21" s="50">
        <f>MIN(SUM(I22:I23),20)</f>
        <v>0</v>
      </c>
    </row>
    <row r="22" spans="1:9" ht="30.6" customHeight="1" x14ac:dyDescent="0.2">
      <c r="A22" s="102" t="s">
        <v>74</v>
      </c>
      <c r="B22" s="161" t="s">
        <v>148</v>
      </c>
      <c r="C22" s="162"/>
      <c r="D22" s="96"/>
      <c r="E22" s="51">
        <f>MIN(D22*2,10)</f>
        <v>0</v>
      </c>
      <c r="F22" s="54"/>
      <c r="G22" s="51">
        <f>MIN(F22*2,10)</f>
        <v>0</v>
      </c>
      <c r="H22" s="54"/>
      <c r="I22" s="51">
        <f>MIN(H22*2,10)</f>
        <v>0</v>
      </c>
    </row>
    <row r="23" spans="1:9" ht="35.450000000000003" customHeight="1" x14ac:dyDescent="0.2">
      <c r="A23" s="102" t="s">
        <v>75</v>
      </c>
      <c r="B23" s="163"/>
      <c r="C23" s="164"/>
      <c r="D23" s="96"/>
      <c r="E23" s="51">
        <f>MIN(D23*2,10)</f>
        <v>0</v>
      </c>
      <c r="F23" s="54"/>
      <c r="G23" s="51">
        <f>MIN(F23*2,10)</f>
        <v>0</v>
      </c>
      <c r="H23" s="54"/>
      <c r="I23" s="51">
        <f>MIN(H23*2,10)</f>
        <v>0</v>
      </c>
    </row>
    <row r="24" spans="1:9" ht="15.75" x14ac:dyDescent="0.2">
      <c r="A24" s="94" t="s">
        <v>120</v>
      </c>
      <c r="B24" s="95" t="s">
        <v>121</v>
      </c>
      <c r="C24" s="103">
        <v>0.1</v>
      </c>
      <c r="D24" s="97" t="s">
        <v>122</v>
      </c>
      <c r="E24" s="50">
        <f>'תכנית עבודה'!C7</f>
        <v>0</v>
      </c>
      <c r="F24" s="97" t="s">
        <v>122</v>
      </c>
      <c r="G24" s="50">
        <f>'תכנית עבודה'!E7</f>
        <v>0</v>
      </c>
      <c r="H24" s="97" t="s">
        <v>122</v>
      </c>
      <c r="I24" s="50">
        <f>'תכנית עבודה'!G7</f>
        <v>0</v>
      </c>
    </row>
    <row r="25" spans="1:9" ht="15.75" x14ac:dyDescent="0.2">
      <c r="A25" s="49" t="s">
        <v>123</v>
      </c>
      <c r="B25" s="46" t="s">
        <v>124</v>
      </c>
      <c r="C25" s="100">
        <v>0.1</v>
      </c>
      <c r="D25" s="97" t="s">
        <v>125</v>
      </c>
      <c r="E25" s="50">
        <f>אתר!C6</f>
        <v>0</v>
      </c>
      <c r="F25" s="97" t="s">
        <v>125</v>
      </c>
      <c r="G25" s="50">
        <f>אתר!E6</f>
        <v>0</v>
      </c>
      <c r="H25" s="97" t="s">
        <v>125</v>
      </c>
      <c r="I25" s="50">
        <f>אתר!G6</f>
        <v>0</v>
      </c>
    </row>
    <row r="26" spans="1:9" ht="15.75" x14ac:dyDescent="0.2">
      <c r="A26" s="167" t="s">
        <v>23</v>
      </c>
      <c r="B26" s="168"/>
      <c r="C26" s="104">
        <f>C4+C13+C14+C21+C24+C25</f>
        <v>1</v>
      </c>
      <c r="D26" s="165">
        <f>E4+E13+E14+E21+E24+E25</f>
        <v>0</v>
      </c>
      <c r="E26" s="166"/>
      <c r="F26" s="165">
        <f>G4+G13+G14+G21+G24+G25</f>
        <v>0</v>
      </c>
      <c r="G26" s="166"/>
      <c r="H26" s="165">
        <f>I4+I13+I14+I21+I24+I25</f>
        <v>0</v>
      </c>
      <c r="I26" s="166"/>
    </row>
  </sheetData>
  <sheetProtection selectLockedCells="1" selectUnlockedCells="1"/>
  <mergeCells count="18">
    <mergeCell ref="A5:A10"/>
    <mergeCell ref="B5:B10"/>
    <mergeCell ref="A11:A12"/>
    <mergeCell ref="B11:B12"/>
    <mergeCell ref="B15:B20"/>
    <mergeCell ref="A15:A20"/>
    <mergeCell ref="B22:C23"/>
    <mergeCell ref="D26:E26"/>
    <mergeCell ref="H26:I26"/>
    <mergeCell ref="A26:B26"/>
    <mergeCell ref="F26:G26"/>
    <mergeCell ref="H2:I2"/>
    <mergeCell ref="F1:G1"/>
    <mergeCell ref="F2:G2"/>
    <mergeCell ref="A1:B2"/>
    <mergeCell ref="D1:E1"/>
    <mergeCell ref="D2:E2"/>
    <mergeCell ref="H1:I1"/>
  </mergeCells>
  <conditionalFormatting sqref="A5:B9 A22:A23 A15 A11:B11 D5:I12 A1:I4 A14:I14 D15:I20 D22:I23 A24:I26">
    <cfRule type="containsText" dxfId="17" priority="15" operator="containsText" text="V">
      <formula>NOT(ISERROR(SEARCH("V",A1)))</formula>
    </cfRule>
    <cfRule type="containsText" dxfId="16" priority="16" operator="containsText" text="X">
      <formula>NOT(ISERROR(SEARCH("X",A1)))</formula>
    </cfRule>
  </conditionalFormatting>
  <conditionalFormatting sqref="A13:I13">
    <cfRule type="containsText" dxfId="15" priority="13" operator="containsText" text="V">
      <formula>NOT(ISERROR(SEARCH("V",A13)))</formula>
    </cfRule>
    <cfRule type="containsText" dxfId="14" priority="14" operator="containsText" text="X">
      <formula>NOT(ISERROR(SEARCH("X",A13)))</formula>
    </cfRule>
  </conditionalFormatting>
  <conditionalFormatting sqref="A21:I21">
    <cfRule type="containsText" dxfId="13" priority="11" operator="containsText" text="V">
      <formula>NOT(ISERROR(SEARCH("V",A21)))</formula>
    </cfRule>
    <cfRule type="containsText" dxfId="12" priority="12" operator="containsText" text="X">
      <formula>NOT(ISERROR(SEARCH("X",A21)))</formula>
    </cfRule>
  </conditionalFormatting>
  <conditionalFormatting sqref="B22">
    <cfRule type="containsText" dxfId="11" priority="3" operator="containsText" text="V">
      <formula>NOT(ISERROR(SEARCH("V",B22)))</formula>
    </cfRule>
    <cfRule type="containsText" dxfId="10" priority="4" operator="containsText" text="X">
      <formula>NOT(ISERROR(SEARCH("X",B22)))</formula>
    </cfRule>
  </conditionalFormatting>
  <conditionalFormatting sqref="B15:B19">
    <cfRule type="containsText" dxfId="9" priority="1" operator="containsText" text="V">
      <formula>NOT(ISERROR(SEARCH("V",B15)))</formula>
    </cfRule>
    <cfRule type="containsText" dxfId="8" priority="2" operator="containsText" text="X">
      <formula>NOT(ISERROR(SEARCH("X",B15)))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3"/>
    </sheetView>
  </sheetViews>
  <sheetFormatPr defaultRowHeight="14.25" x14ac:dyDescent="0.2"/>
  <cols>
    <col min="1" max="1" width="44.375" customWidth="1"/>
    <col min="2" max="2" width="7.125" customWidth="1"/>
    <col min="3" max="20" width="12.25" customWidth="1"/>
  </cols>
  <sheetData>
    <row r="1" spans="1:20" ht="21.75" customHeight="1" x14ac:dyDescent="0.2">
      <c r="A1" s="177" t="s">
        <v>64</v>
      </c>
      <c r="B1" s="178"/>
      <c r="C1" s="159">
        <f>איכות!D1</f>
        <v>1</v>
      </c>
      <c r="D1" s="191"/>
      <c r="E1" s="191"/>
      <c r="F1" s="191"/>
      <c r="G1" s="191"/>
      <c r="H1" s="160"/>
      <c r="I1" s="159">
        <f>איכות!F1</f>
        <v>2</v>
      </c>
      <c r="J1" s="191"/>
      <c r="K1" s="191"/>
      <c r="L1" s="191"/>
      <c r="M1" s="191"/>
      <c r="N1" s="160"/>
      <c r="O1" s="159">
        <f>איכות!H1</f>
        <v>3</v>
      </c>
      <c r="P1" s="191"/>
      <c r="Q1" s="191"/>
      <c r="R1" s="191"/>
      <c r="S1" s="191"/>
      <c r="T1" s="160"/>
    </row>
    <row r="2" spans="1:20" ht="14.25" customHeight="1" thickBot="1" x14ac:dyDescent="0.25">
      <c r="A2" s="179"/>
      <c r="B2" s="180"/>
      <c r="C2" s="192">
        <f>איכות!D2</f>
        <v>0</v>
      </c>
      <c r="D2" s="193"/>
      <c r="E2" s="193"/>
      <c r="F2" s="193"/>
      <c r="G2" s="193"/>
      <c r="H2" s="194"/>
      <c r="I2" s="192">
        <f>איכות!F2</f>
        <v>0</v>
      </c>
      <c r="J2" s="193"/>
      <c r="K2" s="193"/>
      <c r="L2" s="193"/>
      <c r="M2" s="193"/>
      <c r="N2" s="194"/>
      <c r="O2" s="192">
        <f>איכות!H2</f>
        <v>0</v>
      </c>
      <c r="P2" s="193"/>
      <c r="Q2" s="193"/>
      <c r="R2" s="193"/>
      <c r="S2" s="193"/>
      <c r="T2" s="194"/>
    </row>
    <row r="3" spans="1:20" ht="81.75" customHeight="1" x14ac:dyDescent="0.2">
      <c r="A3" s="181"/>
      <c r="B3" s="182"/>
      <c r="C3" s="186" t="s">
        <v>66</v>
      </c>
      <c r="D3" s="187"/>
      <c r="E3" s="188" t="s">
        <v>67</v>
      </c>
      <c r="F3" s="189"/>
      <c r="G3" s="188" t="s">
        <v>68</v>
      </c>
      <c r="H3" s="190"/>
      <c r="I3" s="186" t="s">
        <v>66</v>
      </c>
      <c r="J3" s="187"/>
      <c r="K3" s="188" t="s">
        <v>67</v>
      </c>
      <c r="L3" s="189"/>
      <c r="M3" s="188" t="s">
        <v>68</v>
      </c>
      <c r="N3" s="190"/>
      <c r="O3" s="186" t="s">
        <v>66</v>
      </c>
      <c r="P3" s="187"/>
      <c r="Q3" s="188" t="s">
        <v>67</v>
      </c>
      <c r="R3" s="189"/>
      <c r="S3" s="188" t="s">
        <v>68</v>
      </c>
      <c r="T3" s="190"/>
    </row>
    <row r="4" spans="1:20" ht="81.75" customHeight="1" thickBot="1" x14ac:dyDescent="0.25">
      <c r="A4" s="69" t="s">
        <v>11</v>
      </c>
      <c r="B4" s="70" t="s">
        <v>3</v>
      </c>
      <c r="C4" s="83" t="s">
        <v>70</v>
      </c>
      <c r="D4" s="71" t="s">
        <v>69</v>
      </c>
      <c r="E4" s="84" t="s">
        <v>70</v>
      </c>
      <c r="F4" s="71" t="s">
        <v>69</v>
      </c>
      <c r="G4" s="84" t="s">
        <v>71</v>
      </c>
      <c r="H4" s="72" t="s">
        <v>69</v>
      </c>
      <c r="I4" s="83" t="s">
        <v>70</v>
      </c>
      <c r="J4" s="71" t="s">
        <v>69</v>
      </c>
      <c r="K4" s="84" t="s">
        <v>70</v>
      </c>
      <c r="L4" s="71" t="s">
        <v>69</v>
      </c>
      <c r="M4" s="84" t="s">
        <v>71</v>
      </c>
      <c r="N4" s="72" t="s">
        <v>69</v>
      </c>
      <c r="O4" s="83" t="s">
        <v>70</v>
      </c>
      <c r="P4" s="71" t="s">
        <v>69</v>
      </c>
      <c r="Q4" s="84" t="s">
        <v>70</v>
      </c>
      <c r="R4" s="71" t="s">
        <v>69</v>
      </c>
      <c r="S4" s="84" t="s">
        <v>71</v>
      </c>
      <c r="T4" s="72" t="s">
        <v>69</v>
      </c>
    </row>
    <row r="5" spans="1:20" ht="15" x14ac:dyDescent="0.2">
      <c r="A5" s="65" t="s">
        <v>140</v>
      </c>
      <c r="B5" s="66">
        <v>0.2</v>
      </c>
      <c r="C5" s="73"/>
      <c r="D5" s="67"/>
      <c r="E5" s="73"/>
      <c r="F5" s="67"/>
      <c r="G5" s="73"/>
      <c r="H5" s="68"/>
      <c r="I5" s="73"/>
      <c r="J5" s="67"/>
      <c r="K5" s="67"/>
      <c r="L5" s="67"/>
      <c r="M5" s="67"/>
      <c r="N5" s="74"/>
      <c r="O5" s="73"/>
      <c r="P5" s="67"/>
      <c r="Q5" s="67"/>
      <c r="R5" s="67"/>
      <c r="S5" s="67"/>
      <c r="T5" s="68"/>
    </row>
    <row r="6" spans="1:20" ht="15" x14ac:dyDescent="0.2">
      <c r="A6" s="36" t="s">
        <v>141</v>
      </c>
      <c r="B6" s="44">
        <v>0.35</v>
      </c>
      <c r="C6" s="73"/>
      <c r="D6" s="64"/>
      <c r="E6" s="73"/>
      <c r="F6" s="64"/>
      <c r="G6" s="73"/>
      <c r="H6" s="34"/>
      <c r="I6" s="1"/>
      <c r="J6" s="64"/>
      <c r="K6" s="64"/>
      <c r="L6" s="64"/>
      <c r="M6" s="64"/>
      <c r="N6" s="37"/>
      <c r="O6" s="1"/>
      <c r="P6" s="64"/>
      <c r="Q6" s="64"/>
      <c r="R6" s="64"/>
      <c r="S6" s="64"/>
      <c r="T6" s="34"/>
    </row>
    <row r="7" spans="1:20" ht="15" x14ac:dyDescent="0.2">
      <c r="A7" s="35" t="s">
        <v>142</v>
      </c>
      <c r="B7" s="44">
        <v>0.35</v>
      </c>
      <c r="C7" s="73"/>
      <c r="D7" s="64"/>
      <c r="E7" s="73"/>
      <c r="F7" s="64"/>
      <c r="G7" s="73"/>
      <c r="H7" s="34"/>
      <c r="I7" s="1"/>
      <c r="J7" s="64"/>
      <c r="K7" s="64"/>
      <c r="L7" s="64"/>
      <c r="M7" s="64"/>
      <c r="N7" s="37"/>
      <c r="O7" s="1"/>
      <c r="P7" s="64"/>
      <c r="Q7" s="64"/>
      <c r="R7" s="64"/>
      <c r="S7" s="64"/>
      <c r="T7" s="34"/>
    </row>
    <row r="8" spans="1:20" ht="15.75" thickBot="1" x14ac:dyDescent="0.25">
      <c r="A8" s="75" t="s">
        <v>143</v>
      </c>
      <c r="B8" s="76">
        <v>0.1</v>
      </c>
      <c r="C8" s="73"/>
      <c r="D8" s="78"/>
      <c r="E8" s="73"/>
      <c r="F8" s="78"/>
      <c r="G8" s="73"/>
      <c r="H8" s="79"/>
      <c r="I8" s="77"/>
      <c r="J8" s="78"/>
      <c r="K8" s="78"/>
      <c r="L8" s="78"/>
      <c r="M8" s="78"/>
      <c r="N8" s="80"/>
      <c r="O8" s="77"/>
      <c r="P8" s="78"/>
      <c r="Q8" s="78"/>
      <c r="R8" s="78"/>
      <c r="S8" s="78"/>
      <c r="T8" s="79"/>
    </row>
    <row r="9" spans="1:20" ht="15.75" thickBot="1" x14ac:dyDescent="0.3">
      <c r="A9" s="81" t="s">
        <v>35</v>
      </c>
      <c r="B9" s="82">
        <f>SUM(B5:B8)</f>
        <v>1</v>
      </c>
      <c r="C9" s="183">
        <f>(SUMPRODUCT(C5:C8,$B$5:$B$8)+SUMPRODUCT(E5:E8,$B$5:$B$8)+SUMPRODUCT(G5:G8,$B$5:$B$8))/3</f>
        <v>0</v>
      </c>
      <c r="D9" s="184"/>
      <c r="E9" s="184"/>
      <c r="F9" s="184"/>
      <c r="G9" s="184"/>
      <c r="H9" s="185"/>
      <c r="I9" s="183">
        <f>(SUMPRODUCT(I5:I8,$B$5:$B$8)+SUMPRODUCT(K5:K8,$B$5:$B$8)+SUMPRODUCT(M5:M8,$B$5:$B$8))/3</f>
        <v>0</v>
      </c>
      <c r="J9" s="184"/>
      <c r="K9" s="184"/>
      <c r="L9" s="184"/>
      <c r="M9" s="184"/>
      <c r="N9" s="185"/>
      <c r="O9" s="183">
        <f>(SUMPRODUCT(O5:O8,$B$5:$B$8)+SUMPRODUCT(Q5:Q8,$B$5:$B$8)+SUMPRODUCT(S5:S8,$B$5:$B$8))/3</f>
        <v>0</v>
      </c>
      <c r="P9" s="184"/>
      <c r="Q9" s="184"/>
      <c r="R9" s="184"/>
      <c r="S9" s="184"/>
      <c r="T9" s="185"/>
    </row>
    <row r="10" spans="1:20" x14ac:dyDescent="0.2">
      <c r="A10" s="33"/>
      <c r="B10" s="33"/>
      <c r="C10" s="33"/>
      <c r="D10" s="33"/>
      <c r="E10" s="33"/>
      <c r="F10" s="33"/>
      <c r="G10" s="33"/>
      <c r="H10" s="33"/>
      <c r="I10" s="33"/>
      <c r="J10" s="33"/>
      <c r="K10" s="33"/>
      <c r="L10" s="33"/>
      <c r="M10" s="33"/>
      <c r="N10" s="33"/>
      <c r="O10" s="33"/>
      <c r="P10" s="33"/>
      <c r="Q10" s="33"/>
      <c r="R10" s="33"/>
      <c r="S10" s="33"/>
      <c r="T10" s="33"/>
    </row>
  </sheetData>
  <mergeCells count="19">
    <mergeCell ref="O2:T2"/>
    <mergeCell ref="Q3:R3"/>
    <mergeCell ref="S3:T3"/>
    <mergeCell ref="A1:B3"/>
    <mergeCell ref="C9:H9"/>
    <mergeCell ref="I9:N9"/>
    <mergeCell ref="O9:T9"/>
    <mergeCell ref="C3:D3"/>
    <mergeCell ref="E3:F3"/>
    <mergeCell ref="G3:H3"/>
    <mergeCell ref="I3:J3"/>
    <mergeCell ref="K3:L3"/>
    <mergeCell ref="M3:N3"/>
    <mergeCell ref="O3:P3"/>
    <mergeCell ref="C1:H1"/>
    <mergeCell ref="I1:N1"/>
    <mergeCell ref="O1:T1"/>
    <mergeCell ref="C2:H2"/>
    <mergeCell ref="I2:N2"/>
  </mergeCells>
  <conditionalFormatting sqref="C1:T2">
    <cfRule type="containsText" dxfId="7" priority="1" operator="containsText" text="V">
      <formula>NOT(ISERROR(SEARCH("V",C1)))</formula>
    </cfRule>
    <cfRule type="containsText" dxfId="6" priority="2" operator="containsText" text="X">
      <formula>NOT(ISERROR(SEARCH("X",C1)))</formula>
    </cfRule>
  </conditionalFormatting>
  <dataValidations count="1">
    <dataValidation type="decimal" allowBlank="1" showInputMessage="1" showErrorMessage="1" sqref="O5:S8 I5:M8 C5:G8">
      <formula1>0</formula1>
      <formula2>10</formula2>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2"/>
    </sheetView>
  </sheetViews>
  <sheetFormatPr defaultRowHeight="14.25" x14ac:dyDescent="0.2"/>
  <cols>
    <col min="1" max="1" width="44.375" customWidth="1"/>
    <col min="2" max="2" width="7.125" customWidth="1"/>
    <col min="3" max="8" width="8.25" customWidth="1"/>
  </cols>
  <sheetData>
    <row r="1" spans="1:8" ht="21.75" customHeight="1" thickBot="1" x14ac:dyDescent="0.25">
      <c r="A1" s="197" t="s">
        <v>149</v>
      </c>
      <c r="B1" s="198"/>
      <c r="C1" s="159">
        <f>איכות!D1</f>
        <v>1</v>
      </c>
      <c r="D1" s="160"/>
      <c r="E1" s="159">
        <f>איכות!F1</f>
        <v>2</v>
      </c>
      <c r="F1" s="160"/>
      <c r="G1" s="159">
        <f>איכות!H1</f>
        <v>3</v>
      </c>
      <c r="H1" s="160"/>
    </row>
    <row r="2" spans="1:8" ht="14.25" customHeight="1" x14ac:dyDescent="0.2">
      <c r="A2" s="199"/>
      <c r="B2" s="200"/>
      <c r="C2" s="159">
        <f>איכות!D2</f>
        <v>0</v>
      </c>
      <c r="D2" s="160"/>
      <c r="E2" s="159">
        <f>איכות!F2</f>
        <v>0</v>
      </c>
      <c r="F2" s="160"/>
      <c r="G2" s="159">
        <f>איכות!H2</f>
        <v>0</v>
      </c>
      <c r="H2" s="160"/>
    </row>
    <row r="3" spans="1:8" ht="81.75" customHeight="1" thickBot="1" x14ac:dyDescent="0.25">
      <c r="A3" s="38" t="s">
        <v>11</v>
      </c>
      <c r="B3" s="39" t="s">
        <v>3</v>
      </c>
      <c r="C3" s="32" t="s">
        <v>37</v>
      </c>
      <c r="D3" s="31" t="s">
        <v>22</v>
      </c>
      <c r="E3" s="32" t="s">
        <v>37</v>
      </c>
      <c r="F3" s="31" t="s">
        <v>22</v>
      </c>
      <c r="G3" s="32" t="s">
        <v>37</v>
      </c>
      <c r="H3" s="31" t="s">
        <v>22</v>
      </c>
    </row>
    <row r="4" spans="1:8" ht="30" x14ac:dyDescent="0.2">
      <c r="A4" s="42" t="s">
        <v>150</v>
      </c>
      <c r="B4" s="43">
        <v>0.35</v>
      </c>
      <c r="C4" s="1"/>
      <c r="D4" s="34"/>
      <c r="E4" s="1"/>
      <c r="F4" s="37"/>
      <c r="G4" s="1"/>
      <c r="H4" s="34"/>
    </row>
    <row r="5" spans="1:8" ht="15" x14ac:dyDescent="0.2">
      <c r="A5" s="36" t="s">
        <v>151</v>
      </c>
      <c r="B5" s="44">
        <v>0.3</v>
      </c>
      <c r="C5" s="1"/>
      <c r="D5" s="34"/>
      <c r="E5" s="1"/>
      <c r="F5" s="37"/>
      <c r="G5" s="1"/>
      <c r="H5" s="34"/>
    </row>
    <row r="6" spans="1:8" ht="15" x14ac:dyDescent="0.2">
      <c r="A6" s="35" t="s">
        <v>152</v>
      </c>
      <c r="B6" s="44">
        <v>0.35</v>
      </c>
      <c r="C6" s="1"/>
      <c r="D6" s="34"/>
      <c r="E6" s="1"/>
      <c r="F6" s="37"/>
      <c r="G6" s="1"/>
      <c r="H6" s="34"/>
    </row>
    <row r="7" spans="1:8" ht="15.75" thickBot="1" x14ac:dyDescent="0.3">
      <c r="A7" s="40" t="s">
        <v>35</v>
      </c>
      <c r="B7" s="41">
        <f>SUM(B4:B6)</f>
        <v>0.99999999999999989</v>
      </c>
      <c r="C7" s="195">
        <f>SUMPRODUCT(C4:C6,$B$4:$B$6)</f>
        <v>0</v>
      </c>
      <c r="D7" s="196"/>
      <c r="E7" s="195">
        <f>SUMPRODUCT(E4:E6,$B$4:$B$6)</f>
        <v>0</v>
      </c>
      <c r="F7" s="196"/>
      <c r="G7" s="195">
        <f>SUMPRODUCT(G4:G6,$B$4:$B$6)</f>
        <v>0</v>
      </c>
      <c r="H7" s="196"/>
    </row>
    <row r="8" spans="1:8" x14ac:dyDescent="0.2">
      <c r="A8" s="33"/>
      <c r="B8" s="33"/>
      <c r="C8" s="33"/>
      <c r="D8" s="33"/>
      <c r="E8" s="33"/>
      <c r="F8" s="33"/>
      <c r="G8" s="33"/>
      <c r="H8" s="33"/>
    </row>
  </sheetData>
  <mergeCells count="10">
    <mergeCell ref="C7:D7"/>
    <mergeCell ref="E7:F7"/>
    <mergeCell ref="G7:H7"/>
    <mergeCell ref="A1:B2"/>
    <mergeCell ref="G1:H1"/>
    <mergeCell ref="G2:H2"/>
    <mergeCell ref="C1:D1"/>
    <mergeCell ref="C2:D2"/>
    <mergeCell ref="E2:F2"/>
    <mergeCell ref="E1:F1"/>
  </mergeCells>
  <conditionalFormatting sqref="C1:H2">
    <cfRule type="containsText" dxfId="5" priority="1" operator="containsText" text="V">
      <formula>NOT(ISERROR(SEARCH("V",C1)))</formula>
    </cfRule>
    <cfRule type="containsText" dxfId="4" priority="2" operator="containsText" text="X">
      <formula>NOT(ISERROR(SEARCH("X",C1)))</formula>
    </cfRule>
  </conditionalFormatting>
  <dataValidations count="1">
    <dataValidation type="decimal" allowBlank="1" showInputMessage="1" showErrorMessage="1" sqref="G4:G6 E4:E6 C4:C6">
      <formula1>0</formula1>
      <formula2>10</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rightToLeft="1" view="pageBreakPreview" zoomScaleNormal="90" zoomScaleSheetLayoutView="100" workbookViewId="0">
      <pane xSplit="2" ySplit="3" topLeftCell="C4" activePane="bottomRight" state="frozen"/>
      <selection pane="topRight" activeCell="C1" sqref="C1"/>
      <selection pane="bottomLeft" activeCell="A4" sqref="A4"/>
      <selection pane="bottomRight" sqref="A1:B2"/>
    </sheetView>
  </sheetViews>
  <sheetFormatPr defaultRowHeight="14.25" x14ac:dyDescent="0.2"/>
  <cols>
    <col min="1" max="1" width="44.375" customWidth="1"/>
    <col min="2" max="2" width="7.125" customWidth="1"/>
    <col min="3" max="8" width="13.125" customWidth="1"/>
  </cols>
  <sheetData>
    <row r="1" spans="1:8" ht="21.75" customHeight="1" thickBot="1" x14ac:dyDescent="0.25">
      <c r="A1" s="197" t="s">
        <v>153</v>
      </c>
      <c r="B1" s="198"/>
      <c r="C1" s="159">
        <f>איכות!D1</f>
        <v>1</v>
      </c>
      <c r="D1" s="160"/>
      <c r="E1" s="159">
        <f>איכות!F1</f>
        <v>2</v>
      </c>
      <c r="F1" s="160"/>
      <c r="G1" s="159">
        <f>איכות!H1</f>
        <v>3</v>
      </c>
      <c r="H1" s="160"/>
    </row>
    <row r="2" spans="1:8" ht="14.25" customHeight="1" x14ac:dyDescent="0.2">
      <c r="A2" s="199"/>
      <c r="B2" s="200"/>
      <c r="C2" s="159">
        <f>איכות!D2</f>
        <v>0</v>
      </c>
      <c r="D2" s="160"/>
      <c r="E2" s="159">
        <f>איכות!F2</f>
        <v>0</v>
      </c>
      <c r="F2" s="160"/>
      <c r="G2" s="159">
        <f>איכות!H2</f>
        <v>0</v>
      </c>
      <c r="H2" s="160"/>
    </row>
    <row r="3" spans="1:8" ht="81.75" customHeight="1" thickBot="1" x14ac:dyDescent="0.25">
      <c r="A3" s="38" t="s">
        <v>11</v>
      </c>
      <c r="B3" s="39" t="s">
        <v>3</v>
      </c>
      <c r="C3" s="32" t="s">
        <v>37</v>
      </c>
      <c r="D3" s="31" t="s">
        <v>22</v>
      </c>
      <c r="E3" s="32" t="s">
        <v>37</v>
      </c>
      <c r="F3" s="31" t="s">
        <v>22</v>
      </c>
      <c r="G3" s="32" t="s">
        <v>37</v>
      </c>
      <c r="H3" s="31" t="s">
        <v>22</v>
      </c>
    </row>
    <row r="4" spans="1:8" ht="95.45" customHeight="1" x14ac:dyDescent="0.2">
      <c r="A4" s="42" t="s">
        <v>155</v>
      </c>
      <c r="B4" s="43">
        <v>0.5</v>
      </c>
      <c r="C4" s="1"/>
      <c r="D4" s="34" t="s">
        <v>156</v>
      </c>
      <c r="E4" s="1"/>
      <c r="F4" s="34" t="s">
        <v>156</v>
      </c>
      <c r="G4" s="1"/>
      <c r="H4" s="34" t="s">
        <v>156</v>
      </c>
    </row>
    <row r="5" spans="1:8" ht="45" x14ac:dyDescent="0.2">
      <c r="A5" s="36" t="s">
        <v>154</v>
      </c>
      <c r="B5" s="44">
        <v>0.5</v>
      </c>
      <c r="C5" s="1"/>
      <c r="D5" s="34"/>
      <c r="E5" s="1"/>
      <c r="F5" s="34"/>
      <c r="G5" s="1"/>
      <c r="H5" s="34"/>
    </row>
    <row r="6" spans="1:8" ht="15.75" thickBot="1" x14ac:dyDescent="0.3">
      <c r="A6" s="40" t="s">
        <v>35</v>
      </c>
      <c r="B6" s="41">
        <f>SUM(B4:B5)</f>
        <v>1</v>
      </c>
      <c r="C6" s="195">
        <f>SUMPRODUCT(C4:C5,$B$4:$B$5)</f>
        <v>0</v>
      </c>
      <c r="D6" s="196"/>
      <c r="E6" s="195">
        <f t="shared" ref="E6" si="0">SUMPRODUCT(E4:E5,$B$4:$B$5)</f>
        <v>0</v>
      </c>
      <c r="F6" s="196"/>
      <c r="G6" s="195">
        <f t="shared" ref="G6" si="1">SUMPRODUCT(G4:G5,$B$4:$B$5)</f>
        <v>0</v>
      </c>
      <c r="H6" s="196"/>
    </row>
    <row r="7" spans="1:8" x14ac:dyDescent="0.2">
      <c r="A7" s="33"/>
      <c r="B7" s="33"/>
      <c r="C7" s="33"/>
      <c r="D7" s="33"/>
      <c r="E7" s="33"/>
      <c r="F7" s="33"/>
      <c r="G7" s="33"/>
      <c r="H7" s="33"/>
    </row>
  </sheetData>
  <mergeCells count="10">
    <mergeCell ref="C6:D6"/>
    <mergeCell ref="E6:F6"/>
    <mergeCell ref="G6:H6"/>
    <mergeCell ref="A1:B2"/>
    <mergeCell ref="C1:D1"/>
    <mergeCell ref="E1:F1"/>
    <mergeCell ref="G1:H1"/>
    <mergeCell ref="C2:D2"/>
    <mergeCell ref="E2:F2"/>
    <mergeCell ref="G2:H2"/>
  </mergeCells>
  <conditionalFormatting sqref="C1:H2">
    <cfRule type="containsText" dxfId="3" priority="1" operator="containsText" text="V">
      <formula>NOT(ISERROR(SEARCH("V",C1)))</formula>
    </cfRule>
    <cfRule type="containsText" dxfId="2" priority="2" operator="containsText" text="X">
      <formula>NOT(ISERROR(SEARCH("X",C1)))</formula>
    </cfRule>
  </conditionalFormatting>
  <dataValidations count="1">
    <dataValidation type="decimal" allowBlank="1" showInputMessage="1" showErrorMessage="1" sqref="C4:C5 E4:E5 G4:G5">
      <formula1>0</formula1>
      <formula2>10</formula2>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rightToLeft="1" view="pageBreakPreview" zoomScaleNormal="100" zoomScaleSheetLayoutView="100" workbookViewId="0">
      <pane xSplit="1" ySplit="2" topLeftCell="B3" activePane="bottomRight" state="frozen"/>
      <selection pane="topRight" activeCell="B1" sqref="B1"/>
      <selection pane="bottomLeft" activeCell="A3" sqref="A3"/>
      <selection pane="bottomRight" sqref="A1:A2"/>
    </sheetView>
  </sheetViews>
  <sheetFormatPr defaultColWidth="17.5" defaultRowHeight="15.75" x14ac:dyDescent="0.25"/>
  <cols>
    <col min="1" max="1" width="33.125" style="29" customWidth="1"/>
    <col min="2" max="4" width="12.75" style="29" customWidth="1"/>
    <col min="5" max="16384" width="17.5" style="29"/>
  </cols>
  <sheetData>
    <row r="1" spans="1:4" x14ac:dyDescent="0.25">
      <c r="A1" s="201" t="s">
        <v>163</v>
      </c>
      <c r="B1" s="28">
        <f>'תנאי-סף'!D1</f>
        <v>1</v>
      </c>
      <c r="C1" s="28">
        <f>'תנאי-סף'!E1</f>
        <v>2</v>
      </c>
      <c r="D1" s="28">
        <f>'תנאי-סף'!F1</f>
        <v>3</v>
      </c>
    </row>
    <row r="2" spans="1:4" x14ac:dyDescent="0.25">
      <c r="A2" s="202"/>
      <c r="B2" s="28">
        <f>'תנאי-סף'!D2</f>
        <v>0</v>
      </c>
      <c r="C2" s="28">
        <f>'תנאי-סף'!E2</f>
        <v>0</v>
      </c>
      <c r="D2" s="28">
        <f>'תנאי-סף'!F2</f>
        <v>0</v>
      </c>
    </row>
    <row r="3" spans="1:4" ht="31.5" x14ac:dyDescent="0.25">
      <c r="A3" s="30" t="s">
        <v>157</v>
      </c>
      <c r="B3" s="107"/>
      <c r="C3" s="107"/>
      <c r="D3" s="107"/>
    </row>
    <row r="4" spans="1:4" ht="31.5" x14ac:dyDescent="0.25">
      <c r="A4" s="30" t="s">
        <v>158</v>
      </c>
      <c r="B4" s="107"/>
      <c r="C4" s="107"/>
      <c r="D4" s="107"/>
    </row>
    <row r="5" spans="1:4" x14ac:dyDescent="0.25">
      <c r="A5" s="30" t="s">
        <v>159</v>
      </c>
      <c r="B5" s="107"/>
      <c r="C5" s="107"/>
      <c r="D5" s="107"/>
    </row>
    <row r="6" spans="1:4" ht="31.5" x14ac:dyDescent="0.25">
      <c r="A6" s="30" t="s">
        <v>160</v>
      </c>
      <c r="B6" s="107"/>
      <c r="C6" s="107"/>
      <c r="D6" s="107"/>
    </row>
    <row r="7" spans="1:4" x14ac:dyDescent="0.25">
      <c r="A7" s="30" t="s">
        <v>161</v>
      </c>
      <c r="B7" s="107"/>
      <c r="C7" s="107"/>
      <c r="D7" s="107"/>
    </row>
    <row r="8" spans="1:4" x14ac:dyDescent="0.25">
      <c r="A8" s="108" t="s">
        <v>162</v>
      </c>
      <c r="B8" s="109">
        <f>SUM(B3:B7)</f>
        <v>0</v>
      </c>
      <c r="C8" s="109">
        <f t="shared" ref="C8:D8" si="0">SUM(C3:C7)</f>
        <v>0</v>
      </c>
      <c r="D8" s="109">
        <f t="shared" si="0"/>
        <v>0</v>
      </c>
    </row>
    <row r="9" spans="1:4" ht="18.75" customHeight="1" thickBot="1" x14ac:dyDescent="0.3">
      <c r="A9" s="110" t="s">
        <v>6</v>
      </c>
      <c r="B9" s="111">
        <f>IFERROR(((MIN($B$8:$D$8)/B8)*100),0)</f>
        <v>0</v>
      </c>
      <c r="C9" s="111">
        <f t="shared" ref="C9:D9" si="1">IFERROR(((MIN($B$8:$D$8)/C8)*100),0)</f>
        <v>0</v>
      </c>
      <c r="D9" s="111">
        <f t="shared" si="1"/>
        <v>0</v>
      </c>
    </row>
  </sheetData>
  <mergeCells count="1">
    <mergeCell ref="A1:A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rightToLeft="1" view="pageBreakPreview" zoomScaleNormal="100" zoomScaleSheetLayoutView="100" workbookViewId="0">
      <pane xSplit="2" ySplit="2" topLeftCell="C3" activePane="bottomRight" state="frozen"/>
      <selection pane="topRight" activeCell="C1" sqref="C1"/>
      <selection pane="bottomLeft" activeCell="A3" sqref="A3"/>
      <selection pane="bottomRight" sqref="A1:B1"/>
    </sheetView>
  </sheetViews>
  <sheetFormatPr defaultColWidth="9" defaultRowHeight="14.25" x14ac:dyDescent="0.2"/>
  <cols>
    <col min="1" max="1" width="9" style="2" customWidth="1"/>
    <col min="2" max="2" width="21.75" style="2" customWidth="1"/>
    <col min="3" max="5" width="9.125" style="2" customWidth="1"/>
    <col min="6" max="16384" width="9" style="2"/>
  </cols>
  <sheetData>
    <row r="1" spans="1:5" ht="15" x14ac:dyDescent="0.25">
      <c r="A1" s="203" t="s">
        <v>10</v>
      </c>
      <c r="B1" s="204"/>
      <c r="C1" s="5">
        <f>'תנאי-סף'!D1</f>
        <v>1</v>
      </c>
      <c r="D1" s="5">
        <f>'תנאי-סף'!E1</f>
        <v>2</v>
      </c>
      <c r="E1" s="5">
        <f>'תנאי-סף'!F1</f>
        <v>3</v>
      </c>
    </row>
    <row r="2" spans="1:5" ht="15" x14ac:dyDescent="0.25">
      <c r="A2" s="3" t="s">
        <v>3</v>
      </c>
      <c r="B2" s="4" t="s">
        <v>11</v>
      </c>
      <c r="C2" s="5">
        <f>'תנאי-סף'!D2</f>
        <v>0</v>
      </c>
      <c r="D2" s="5">
        <f>'תנאי-סף'!E2</f>
        <v>0</v>
      </c>
      <c r="E2" s="5">
        <f>'תנאי-סף'!F2</f>
        <v>0</v>
      </c>
    </row>
    <row r="3" spans="1:5" ht="18.75" customHeight="1" x14ac:dyDescent="0.2">
      <c r="A3" s="10">
        <v>0.3</v>
      </c>
      <c r="B3" s="11" t="s">
        <v>7</v>
      </c>
      <c r="C3" s="6">
        <f>INDEX(איכות!$D$1:$I$26,26,MATCH(C1,איכות!$D$1:$I$1,0))</f>
        <v>0</v>
      </c>
      <c r="D3" s="6">
        <f>INDEX(איכות!$D$1:$I$26,26,MATCH(D1,איכות!$D$1:$I$1,0))</f>
        <v>0</v>
      </c>
      <c r="E3" s="6">
        <f>INDEX(איכות!$D$1:$I$26,26,MATCH(E1,איכות!$D$1:$I$1,0))</f>
        <v>0</v>
      </c>
    </row>
    <row r="4" spans="1:5" ht="19.5" customHeight="1" x14ac:dyDescent="0.2">
      <c r="A4" s="10">
        <v>0.7</v>
      </c>
      <c r="B4" s="11" t="s">
        <v>8</v>
      </c>
      <c r="C4" s="6">
        <f>מחיר!B9</f>
        <v>0</v>
      </c>
      <c r="D4" s="6">
        <f>מחיר!C9</f>
        <v>0</v>
      </c>
      <c r="E4" s="6">
        <f>מחיר!D9</f>
        <v>0</v>
      </c>
    </row>
    <row r="5" spans="1:5" ht="17.25" customHeight="1" x14ac:dyDescent="0.2">
      <c r="A5" s="7">
        <f>SUM(A3:A4)</f>
        <v>1</v>
      </c>
      <c r="B5" s="8" t="s">
        <v>9</v>
      </c>
      <c r="C5" s="9">
        <f>(C3*$A3)+(C4*$A4)</f>
        <v>0</v>
      </c>
      <c r="D5" s="9">
        <f t="shared" ref="D5:E5" si="0">(D3*$A3)+(D4*$A4)</f>
        <v>0</v>
      </c>
      <c r="E5" s="9">
        <f t="shared" si="0"/>
        <v>0</v>
      </c>
    </row>
    <row r="6" spans="1:5" ht="15.75" x14ac:dyDescent="0.2">
      <c r="A6" s="205" t="s">
        <v>34</v>
      </c>
      <c r="B6" s="206"/>
      <c r="C6" s="57">
        <f>_xlfn.RANK.EQ(C5,$C$5:$E$5,0)</f>
        <v>1</v>
      </c>
      <c r="D6" s="57">
        <f>_xlfn.RANK.EQ(D5,$C$5:$E$5,0)</f>
        <v>1</v>
      </c>
      <c r="E6" s="57">
        <f>_xlfn.RANK.EQ(E5,$C$5:$E$5,0)</f>
        <v>1</v>
      </c>
    </row>
    <row r="7" spans="1:5" x14ac:dyDescent="0.2">
      <c r="A7" s="207" t="s">
        <v>36</v>
      </c>
      <c r="B7" s="207"/>
      <c r="C7" s="63">
        <f>'תנאי-סף'!D44</f>
        <v>0</v>
      </c>
      <c r="D7" s="63">
        <f>'תנאי-סף'!E44</f>
        <v>0</v>
      </c>
      <c r="E7" s="63">
        <f>'תנאי-סף'!F44</f>
        <v>0</v>
      </c>
    </row>
  </sheetData>
  <mergeCells count="3">
    <mergeCell ref="A1:B1"/>
    <mergeCell ref="A6:B6"/>
    <mergeCell ref="A7:B7"/>
  </mergeCells>
  <conditionalFormatting sqref="C7:E7">
    <cfRule type="containsText" dxfId="1" priority="1" operator="containsText" text="V">
      <formula>NOT(ISERROR(SEARCH("V",C7)))</formula>
    </cfRule>
    <cfRule type="containsText" dxfId="0" priority="2" operator="containsText" text="X">
      <formula>NOT(ISERROR(SEARCH("X",C7)))</formula>
    </cfRule>
  </conditionalFormatting>
  <conditionalFormatting sqref="C6:E6">
    <cfRule type="colorScale" priority="8">
      <colorScale>
        <cfvo type="min"/>
        <cfvo type="max"/>
        <color theme="6" tint="0.59999389629810485"/>
        <color rgb="FFFF0000"/>
      </colorScale>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7</vt:i4>
      </vt:variant>
      <vt:variant>
        <vt:lpstr>טווחים בעלי שם</vt:lpstr>
      </vt:variant>
      <vt:variant>
        <vt:i4>14</vt:i4>
      </vt:variant>
    </vt:vector>
  </HeadingPairs>
  <TitlesOfParts>
    <vt:vector size="21" baseType="lpstr">
      <vt:lpstr>תנאי-סף</vt:lpstr>
      <vt:lpstr>איכות</vt:lpstr>
      <vt:lpstr>המלצות</vt:lpstr>
      <vt:lpstr>תכנית עבודה</vt:lpstr>
      <vt:lpstr>אתר</vt:lpstr>
      <vt:lpstr>מחיר</vt:lpstr>
      <vt:lpstr>סיכום</vt:lpstr>
      <vt:lpstr>'תנאי-סף'!_Ref263083897</vt:lpstr>
      <vt:lpstr>'תנאי-סף'!_Ref274737718</vt:lpstr>
      <vt:lpstr>'תנאי-סף'!_Ref295727242</vt:lpstr>
      <vt:lpstr>'תנאי-סף'!_Ref296892065</vt:lpstr>
      <vt:lpstr>'תנאי-סף'!_Ref304923103</vt:lpstr>
      <vt:lpstr>'תנאי-סף'!_Ref316295880</vt:lpstr>
      <vt:lpstr>'תנאי-סף'!_Ref374524676</vt:lpstr>
      <vt:lpstr>איכות!WPrint_Area_W</vt:lpstr>
      <vt:lpstr>אתר!WPrint_Area_W</vt:lpstr>
      <vt:lpstr>המלצות!WPrint_Area_W</vt:lpstr>
      <vt:lpstr>מחיר!WPrint_Area_W</vt:lpstr>
      <vt:lpstr>סיכום!WPrint_Area_W</vt:lpstr>
      <vt:lpstr>'תכנית עבודה'!WPrint_Area_W</vt:lpstr>
      <vt:lpstr>'תנאי-סף'!WPrint_Area_W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Naama Vahab Daniel</cp:lastModifiedBy>
  <dcterms:created xsi:type="dcterms:W3CDTF">2012-09-13T08:40:43Z</dcterms:created>
  <dcterms:modified xsi:type="dcterms:W3CDTF">2021-07-07T10:50:54Z</dcterms:modified>
</cp:coreProperties>
</file>